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bc\Desktop\2019 Warrants\"/>
    </mc:Choice>
  </mc:AlternateContent>
  <xr:revisionPtr revIDLastSave="0" documentId="8_{F3B33271-1E67-49F2-AC71-E58EAD217DC3}" xr6:coauthVersionLast="45" xr6:coauthVersionMax="45" xr10:uidLastSave="{00000000-0000-0000-0000-000000000000}"/>
  <bookViews>
    <workbookView xWindow="1080" yWindow="1080" windowWidth="16980" windowHeight="7536" activeTab="1" xr2:uid="{00000000-000D-0000-FFFF-FFFF00000000}"/>
  </bookViews>
  <sheets>
    <sheet name="October 2019" sheetId="25" r:id="rId1"/>
    <sheet name="September 2019" sheetId="24" r:id="rId2"/>
    <sheet name="August 2019" sheetId="23" r:id="rId3"/>
    <sheet name="JULY 2019" sheetId="22" r:id="rId4"/>
    <sheet name="JUNE 2019" sheetId="21" r:id="rId5"/>
    <sheet name="May 2019" sheetId="20" r:id="rId6"/>
    <sheet name="April 2019" sheetId="19" r:id="rId7"/>
    <sheet name="March 2019" sheetId="18" r:id="rId8"/>
    <sheet name="February 2019" sheetId="17" r:id="rId9"/>
    <sheet name="January 2019" sheetId="16" r:id="rId10"/>
    <sheet name="December 2018" sheetId="15" r:id="rId11"/>
    <sheet name="November 2018" sheetId="14" r:id="rId12"/>
    <sheet name="October 2018" sheetId="13" r:id="rId13"/>
    <sheet name="SEPTEMBER 2018" sheetId="12" r:id="rId14"/>
    <sheet name="AUGUST 2018" sheetId="11" r:id="rId15"/>
    <sheet name="JULY, 2018" sheetId="10" r:id="rId16"/>
    <sheet name="June 2018" sheetId="9" r:id="rId17"/>
    <sheet name="May 2018" sheetId="6" r:id="rId18"/>
    <sheet name="April 2018" sheetId="5" r:id="rId19"/>
    <sheet name="Mar 2018" sheetId="4" r:id="rId20"/>
    <sheet name="Feb 2018" sheetId="1" r:id="rId21"/>
    <sheet name="Sheet2" sheetId="2" r:id="rId22"/>
    <sheet name="Sheet3" sheetId="3" r:id="rId23"/>
    <sheet name="Sheet4" sheetId="8" r:id="rId24"/>
  </sheets>
  <definedNames>
    <definedName name="_xlnm.Print_Area" localSheetId="18">'April 2018'!$A$1:$I$28</definedName>
    <definedName name="_xlnm.Print_Area" localSheetId="6">'April 2019'!$A$1:$I$30</definedName>
    <definedName name="_xlnm.Print_Area" localSheetId="14">'AUGUST 2018'!$A$1:$I$35</definedName>
    <definedName name="_xlnm.Print_Area" localSheetId="2">'August 2019'!$A$1:$I$34</definedName>
    <definedName name="_xlnm.Print_Area" localSheetId="10">'December 2018'!$A$1:$I$34</definedName>
    <definedName name="_xlnm.Print_Area" localSheetId="20">'Feb 2018'!$A$1:$I$32</definedName>
    <definedName name="_xlnm.Print_Area" localSheetId="8">'February 2019'!$A$1:$I$34</definedName>
    <definedName name="_xlnm.Print_Area" localSheetId="9">'January 2019'!$A$1:$I$29</definedName>
    <definedName name="_xlnm.Print_Area" localSheetId="3">'JULY 2019'!$A$1:$I$36</definedName>
    <definedName name="_xlnm.Print_Area" localSheetId="15">'JULY, 2018'!$A$1:$I$35</definedName>
    <definedName name="_xlnm.Print_Area" localSheetId="16">'June 2018'!$A$1:$I$25</definedName>
    <definedName name="_xlnm.Print_Area" localSheetId="4">'JUNE 2019'!$A$1:$I$35</definedName>
    <definedName name="_xlnm.Print_Area" localSheetId="19">'Mar 2018'!$A$1:$I$27</definedName>
    <definedName name="_xlnm.Print_Area" localSheetId="7">'March 2019'!$A$1:$I$31</definedName>
    <definedName name="_xlnm.Print_Area" localSheetId="17">'May 2018'!$A$1:$I$25</definedName>
    <definedName name="_xlnm.Print_Area" localSheetId="5">'May 2019'!$A$1:$I$27</definedName>
    <definedName name="_xlnm.Print_Area" localSheetId="11">'November 2018'!$A$1:$I$31</definedName>
    <definedName name="_xlnm.Print_Area" localSheetId="12">'October 2018'!$A$1:$I$30</definedName>
    <definedName name="_xlnm.Print_Area" localSheetId="0">'October 2019'!$A$1:$I$28</definedName>
    <definedName name="_xlnm.Print_Area" localSheetId="13">'SEPTEMBER 2018'!$A$1:$I$27</definedName>
    <definedName name="_xlnm.Print_Area" localSheetId="1">'September 2019'!$A$1:$I$34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25" l="1"/>
  <c r="I4" i="25"/>
  <c r="I11" i="25"/>
  <c r="I10" i="25"/>
  <c r="D16" i="25"/>
  <c r="I15" i="25"/>
  <c r="I14" i="25"/>
  <c r="I13" i="25"/>
  <c r="I12" i="25"/>
  <c r="H12" i="25"/>
  <c r="I8" i="25"/>
  <c r="I7" i="25"/>
  <c r="H6" i="25"/>
  <c r="F6" i="25"/>
  <c r="F5" i="25"/>
  <c r="I5" i="25" s="1"/>
  <c r="F3" i="25"/>
  <c r="F16" i="25" s="1"/>
  <c r="F2" i="25"/>
  <c r="D22" i="24"/>
  <c r="I19" i="24"/>
  <c r="I8" i="24"/>
  <c r="B22" i="24"/>
  <c r="I21" i="24"/>
  <c r="I20" i="24"/>
  <c r="I18" i="24"/>
  <c r="I17" i="24"/>
  <c r="I16" i="24"/>
  <c r="H16" i="24"/>
  <c r="I15" i="24"/>
  <c r="I14" i="24"/>
  <c r="I13" i="24"/>
  <c r="I12" i="24"/>
  <c r="I11" i="24"/>
  <c r="I10" i="24"/>
  <c r="I9" i="24"/>
  <c r="I7" i="24"/>
  <c r="H6" i="24"/>
  <c r="F6" i="24"/>
  <c r="F5" i="24"/>
  <c r="I5" i="24" s="1"/>
  <c r="F3" i="24"/>
  <c r="H3" i="24" s="1"/>
  <c r="F2" i="24"/>
  <c r="H2" i="24" s="1"/>
  <c r="I2" i="24" s="1"/>
  <c r="D22" i="23"/>
  <c r="I12" i="23"/>
  <c r="H15" i="23"/>
  <c r="B22" i="23"/>
  <c r="I9" i="23"/>
  <c r="I8" i="23"/>
  <c r="I21" i="23"/>
  <c r="I20" i="23"/>
  <c r="I19" i="23"/>
  <c r="I18" i="23"/>
  <c r="I17" i="23"/>
  <c r="I16" i="23"/>
  <c r="I14" i="23"/>
  <c r="I13" i="23"/>
  <c r="I11" i="23"/>
  <c r="I10" i="23"/>
  <c r="I7" i="23"/>
  <c r="H6" i="23"/>
  <c r="F6" i="23"/>
  <c r="I5" i="23"/>
  <c r="F5" i="23"/>
  <c r="F4" i="23"/>
  <c r="I4" i="23" s="1"/>
  <c r="F3" i="23"/>
  <c r="H3" i="23" s="1"/>
  <c r="F2" i="23"/>
  <c r="H2" i="23" s="1"/>
  <c r="H22" i="23" s="1"/>
  <c r="F7" i="22"/>
  <c r="I7" i="22" s="1"/>
  <c r="I20" i="22"/>
  <c r="D20" i="22"/>
  <c r="I11" i="22"/>
  <c r="B24" i="22"/>
  <c r="I19" i="22"/>
  <c r="I18" i="22"/>
  <c r="I17" i="22"/>
  <c r="I16" i="22"/>
  <c r="I15" i="22"/>
  <c r="H23" i="22"/>
  <c r="D23" i="22"/>
  <c r="I22" i="22"/>
  <c r="I21" i="22"/>
  <c r="I14" i="22"/>
  <c r="F13" i="22"/>
  <c r="I13" i="22" s="1"/>
  <c r="F12" i="22"/>
  <c r="I12" i="22" s="1"/>
  <c r="I10" i="22"/>
  <c r="H6" i="22"/>
  <c r="F6" i="22"/>
  <c r="F5" i="22"/>
  <c r="I5" i="22" s="1"/>
  <c r="F4" i="22"/>
  <c r="F3" i="22"/>
  <c r="H3" i="22" s="1"/>
  <c r="H24" i="22" s="1"/>
  <c r="F2" i="22"/>
  <c r="H2" i="22" s="1"/>
  <c r="I13" i="21"/>
  <c r="I12" i="21"/>
  <c r="F12" i="21"/>
  <c r="F11" i="21"/>
  <c r="I11" i="21" s="1"/>
  <c r="F10" i="21"/>
  <c r="I4" i="21"/>
  <c r="D4" i="21"/>
  <c r="I21" i="21"/>
  <c r="H6" i="21"/>
  <c r="F6" i="21"/>
  <c r="I19" i="21"/>
  <c r="F7" i="21"/>
  <c r="F19" i="21"/>
  <c r="F18" i="21"/>
  <c r="I18" i="21" s="1"/>
  <c r="F17" i="21"/>
  <c r="I17" i="21" s="1"/>
  <c r="H16" i="21"/>
  <c r="I16" i="21" s="1"/>
  <c r="H15" i="21"/>
  <c r="I15" i="21" s="1"/>
  <c r="H14" i="21"/>
  <c r="H2" i="21"/>
  <c r="F2" i="21"/>
  <c r="F3" i="21"/>
  <c r="H3" i="21" s="1"/>
  <c r="B23" i="21"/>
  <c r="H22" i="21"/>
  <c r="D22" i="21"/>
  <c r="F9" i="21"/>
  <c r="I9" i="21" s="1"/>
  <c r="H8" i="21"/>
  <c r="F8" i="21"/>
  <c r="I5" i="21"/>
  <c r="D5" i="21"/>
  <c r="H12" i="20"/>
  <c r="I12" i="20" s="1"/>
  <c r="F12" i="20"/>
  <c r="H13" i="20"/>
  <c r="F13" i="20"/>
  <c r="I6" i="20"/>
  <c r="H11" i="20"/>
  <c r="I11" i="20" s="1"/>
  <c r="F11" i="20"/>
  <c r="D6" i="20"/>
  <c r="D5" i="20"/>
  <c r="I5" i="20" s="1"/>
  <c r="D4" i="20"/>
  <c r="F10" i="20"/>
  <c r="I10" i="20" s="1"/>
  <c r="H9" i="20"/>
  <c r="F9" i="20"/>
  <c r="B15" i="20"/>
  <c r="H14" i="20"/>
  <c r="D14" i="20"/>
  <c r="H8" i="20"/>
  <c r="F8" i="20"/>
  <c r="D8" i="20"/>
  <c r="H7" i="20"/>
  <c r="F7" i="20"/>
  <c r="D7" i="20"/>
  <c r="I4" i="20"/>
  <c r="H3" i="20"/>
  <c r="F3" i="20"/>
  <c r="D3" i="20"/>
  <c r="H2" i="20"/>
  <c r="F2" i="20"/>
  <c r="D2" i="20"/>
  <c r="I15" i="19"/>
  <c r="F22" i="23" l="1"/>
  <c r="D24" i="22"/>
  <c r="I6" i="25"/>
  <c r="H2" i="25"/>
  <c r="H16" i="25" s="1"/>
  <c r="I3" i="25"/>
  <c r="F22" i="24"/>
  <c r="I6" i="24"/>
  <c r="I3" i="24"/>
  <c r="H22" i="24"/>
  <c r="I6" i="23"/>
  <c r="I2" i="23"/>
  <c r="I15" i="23"/>
  <c r="I3" i="23"/>
  <c r="I23" i="22"/>
  <c r="I4" i="22"/>
  <c r="I6" i="22"/>
  <c r="I3" i="22"/>
  <c r="I2" i="22"/>
  <c r="F24" i="22"/>
  <c r="I10" i="21"/>
  <c r="I20" i="21"/>
  <c r="I8" i="21"/>
  <c r="I22" i="21"/>
  <c r="I2" i="21"/>
  <c r="F23" i="21"/>
  <c r="I3" i="21"/>
  <c r="I6" i="21"/>
  <c r="I14" i="21"/>
  <c r="H23" i="21"/>
  <c r="I7" i="21"/>
  <c r="D23" i="21"/>
  <c r="I13" i="20"/>
  <c r="I2" i="20"/>
  <c r="I3" i="20"/>
  <c r="I7" i="20"/>
  <c r="I8" i="20"/>
  <c r="I14" i="20"/>
  <c r="D15" i="20"/>
  <c r="H15" i="20"/>
  <c r="I9" i="20"/>
  <c r="F15" i="20"/>
  <c r="F7" i="19"/>
  <c r="F8" i="19"/>
  <c r="F6" i="19"/>
  <c r="F9" i="19"/>
  <c r="I9" i="19" s="1"/>
  <c r="H17" i="19"/>
  <c r="F17" i="19"/>
  <c r="D17" i="19"/>
  <c r="I16" i="19"/>
  <c r="I14" i="19"/>
  <c r="B18" i="19"/>
  <c r="I13" i="19"/>
  <c r="I12" i="19"/>
  <c r="I10" i="19"/>
  <c r="H8" i="19"/>
  <c r="D8" i="19"/>
  <c r="H7" i="19"/>
  <c r="D7" i="19"/>
  <c r="H6" i="19"/>
  <c r="D6" i="19"/>
  <c r="I5" i="19"/>
  <c r="I4" i="19"/>
  <c r="H3" i="19"/>
  <c r="F3" i="19"/>
  <c r="D3" i="19"/>
  <c r="H2" i="19"/>
  <c r="F2" i="19"/>
  <c r="D2" i="19"/>
  <c r="D17" i="18"/>
  <c r="I5" i="18"/>
  <c r="I17" i="18"/>
  <c r="B16" i="18"/>
  <c r="B19" i="18" s="1"/>
  <c r="H13" i="18"/>
  <c r="F13" i="18"/>
  <c r="H12" i="18"/>
  <c r="F12" i="18"/>
  <c r="I12" i="18" s="1"/>
  <c r="H10" i="18"/>
  <c r="I10" i="18" s="1"/>
  <c r="I7" i="18"/>
  <c r="I6" i="18"/>
  <c r="H9" i="18"/>
  <c r="F9" i="18"/>
  <c r="D9" i="18"/>
  <c r="H18" i="18"/>
  <c r="F18" i="18"/>
  <c r="D18" i="18"/>
  <c r="I16" i="18"/>
  <c r="I15" i="18"/>
  <c r="I14" i="18"/>
  <c r="H11" i="18"/>
  <c r="F11" i="18"/>
  <c r="D11" i="18"/>
  <c r="H8" i="18"/>
  <c r="F8" i="18"/>
  <c r="D8" i="18"/>
  <c r="I4" i="18"/>
  <c r="H3" i="18"/>
  <c r="F3" i="18"/>
  <c r="D3" i="18"/>
  <c r="H2" i="18"/>
  <c r="F2" i="18"/>
  <c r="D2" i="18"/>
  <c r="I10" i="17"/>
  <c r="I9" i="17"/>
  <c r="H8" i="17"/>
  <c r="F8" i="17"/>
  <c r="D8" i="17"/>
  <c r="I8" i="17" s="1"/>
  <c r="I20" i="17"/>
  <c r="I15" i="17"/>
  <c r="I4" i="17"/>
  <c r="B22" i="17"/>
  <c r="I7" i="17"/>
  <c r="H12" i="17"/>
  <c r="F12" i="17"/>
  <c r="D12" i="17"/>
  <c r="H6" i="17"/>
  <c r="F6" i="17"/>
  <c r="D6" i="17"/>
  <c r="H13" i="17"/>
  <c r="F13" i="17"/>
  <c r="D13" i="17"/>
  <c r="H19" i="17"/>
  <c r="F19" i="17"/>
  <c r="D19" i="17"/>
  <c r="I9" i="18" l="1"/>
  <c r="I13" i="18"/>
  <c r="I2" i="25"/>
  <c r="I16" i="25" s="1"/>
  <c r="I22" i="24"/>
  <c r="I22" i="23"/>
  <c r="I24" i="22"/>
  <c r="I23" i="21"/>
  <c r="I15" i="20"/>
  <c r="I17" i="19"/>
  <c r="I3" i="19"/>
  <c r="F18" i="19"/>
  <c r="I6" i="19"/>
  <c r="I7" i="19"/>
  <c r="I8" i="19"/>
  <c r="H18" i="19"/>
  <c r="D18" i="19"/>
  <c r="I11" i="19"/>
  <c r="I2" i="19"/>
  <c r="H19" i="18"/>
  <c r="I18" i="18"/>
  <c r="I2" i="18"/>
  <c r="I11" i="18"/>
  <c r="I3" i="18"/>
  <c r="D19" i="18"/>
  <c r="F19" i="18"/>
  <c r="I8" i="18"/>
  <c r="I12" i="17"/>
  <c r="I21" i="17"/>
  <c r="I18" i="17"/>
  <c r="I16" i="17"/>
  <c r="I19" i="17"/>
  <c r="I14" i="17"/>
  <c r="I13" i="17"/>
  <c r="I11" i="17"/>
  <c r="I6" i="17"/>
  <c r="I5" i="17"/>
  <c r="H3" i="17"/>
  <c r="F3" i="17"/>
  <c r="D3" i="17"/>
  <c r="H2" i="17"/>
  <c r="F2" i="17"/>
  <c r="D2" i="17"/>
  <c r="I10" i="16"/>
  <c r="I9" i="16"/>
  <c r="I8" i="16"/>
  <c r="I7" i="16"/>
  <c r="I6" i="16"/>
  <c r="I5" i="16"/>
  <c r="I19" i="16"/>
  <c r="I18" i="16"/>
  <c r="I17" i="16"/>
  <c r="I16" i="16"/>
  <c r="I14" i="16"/>
  <c r="H3" i="16"/>
  <c r="D3" i="16"/>
  <c r="I21" i="16"/>
  <c r="B20" i="16"/>
  <c r="H15" i="16"/>
  <c r="F15" i="16"/>
  <c r="D15" i="16"/>
  <c r="I13" i="16"/>
  <c r="H11" i="16"/>
  <c r="F11" i="16"/>
  <c r="D11" i="16"/>
  <c r="I12" i="16"/>
  <c r="I4" i="16"/>
  <c r="F3" i="16"/>
  <c r="H2" i="16"/>
  <c r="F2" i="16"/>
  <c r="D2" i="16"/>
  <c r="E4" i="15"/>
  <c r="E3" i="15"/>
  <c r="I26" i="15"/>
  <c r="B25" i="15"/>
  <c r="D17" i="15"/>
  <c r="F31" i="15"/>
  <c r="E25" i="14"/>
  <c r="I8" i="15"/>
  <c r="I22" i="15"/>
  <c r="F24" i="15"/>
  <c r="D24" i="15"/>
  <c r="H23" i="15"/>
  <c r="F23" i="15"/>
  <c r="D23" i="15"/>
  <c r="I20" i="15"/>
  <c r="I18" i="15"/>
  <c r="H17" i="15"/>
  <c r="F17" i="15"/>
  <c r="I16" i="15"/>
  <c r="H15" i="15"/>
  <c r="F15" i="15"/>
  <c r="D15" i="15"/>
  <c r="I14" i="15"/>
  <c r="I7" i="15"/>
  <c r="I6" i="15"/>
  <c r="H5" i="15"/>
  <c r="F5" i="15"/>
  <c r="F25" i="15" s="1"/>
  <c r="D5" i="15"/>
  <c r="D25" i="15" s="1"/>
  <c r="I4" i="15"/>
  <c r="F3" i="15"/>
  <c r="H2" i="15"/>
  <c r="H25" i="15" s="1"/>
  <c r="F2" i="15"/>
  <c r="D2" i="15"/>
  <c r="H8" i="14"/>
  <c r="F8" i="14"/>
  <c r="D8" i="14"/>
  <c r="I8" i="14" s="1"/>
  <c r="I7" i="14"/>
  <c r="I11" i="14"/>
  <c r="H12" i="14"/>
  <c r="F12" i="14"/>
  <c r="D12" i="14"/>
  <c r="H8" i="13"/>
  <c r="F8" i="13"/>
  <c r="I8" i="13" s="1"/>
  <c r="D8" i="13"/>
  <c r="B21" i="14"/>
  <c r="H17" i="14"/>
  <c r="F17" i="14"/>
  <c r="D17" i="14"/>
  <c r="I18" i="14"/>
  <c r="I16" i="14"/>
  <c r="I15" i="14"/>
  <c r="I13" i="14"/>
  <c r="H9" i="14"/>
  <c r="F9" i="14"/>
  <c r="D9" i="14"/>
  <c r="I6" i="14"/>
  <c r="H5" i="14"/>
  <c r="F5" i="14"/>
  <c r="D5" i="14"/>
  <c r="I4" i="14"/>
  <c r="H3" i="14"/>
  <c r="F3" i="14"/>
  <c r="D3" i="14"/>
  <c r="H2" i="14"/>
  <c r="F2" i="14"/>
  <c r="D2" i="14"/>
  <c r="B20" i="13"/>
  <c r="H19" i="13"/>
  <c r="F19" i="13"/>
  <c r="D19" i="13"/>
  <c r="H18" i="13"/>
  <c r="F18" i="13"/>
  <c r="D18" i="13"/>
  <c r="I16" i="13"/>
  <c r="I15" i="13"/>
  <c r="H14" i="13"/>
  <c r="F14" i="13"/>
  <c r="D14" i="13"/>
  <c r="I12" i="13"/>
  <c r="I11" i="13"/>
  <c r="I6" i="13"/>
  <c r="H5" i="13"/>
  <c r="F5" i="13"/>
  <c r="D5" i="13"/>
  <c r="I4" i="13"/>
  <c r="H3" i="13"/>
  <c r="F3" i="13"/>
  <c r="D3" i="13"/>
  <c r="H2" i="13"/>
  <c r="F2" i="13"/>
  <c r="D2" i="13"/>
  <c r="H12" i="12"/>
  <c r="F12" i="12"/>
  <c r="H14" i="12"/>
  <c r="F14" i="12"/>
  <c r="D14" i="12"/>
  <c r="B17" i="12"/>
  <c r="H16" i="12"/>
  <c r="F16" i="12"/>
  <c r="D16" i="12"/>
  <c r="H15" i="12"/>
  <c r="F15" i="12"/>
  <c r="D15" i="12"/>
  <c r="I13" i="12"/>
  <c r="H11" i="12"/>
  <c r="F11" i="12"/>
  <c r="D11" i="12"/>
  <c r="I10" i="12"/>
  <c r="I9" i="12"/>
  <c r="I8" i="12"/>
  <c r="H7" i="12"/>
  <c r="F7" i="12"/>
  <c r="D7" i="12"/>
  <c r="I6" i="12"/>
  <c r="H5" i="12"/>
  <c r="F5" i="12"/>
  <c r="D5" i="12"/>
  <c r="I4" i="12"/>
  <c r="H3" i="12"/>
  <c r="F3" i="12"/>
  <c r="D3" i="12"/>
  <c r="H2" i="12"/>
  <c r="F2" i="12"/>
  <c r="D2" i="12"/>
  <c r="H23" i="11"/>
  <c r="F23" i="11"/>
  <c r="D23" i="11"/>
  <c r="I15" i="11"/>
  <c r="H5" i="11"/>
  <c r="F5" i="11"/>
  <c r="D5" i="11"/>
  <c r="H12" i="11"/>
  <c r="F12" i="11"/>
  <c r="D12" i="11"/>
  <c r="H3" i="11"/>
  <c r="F3" i="11"/>
  <c r="D3" i="11"/>
  <c r="H19" i="11"/>
  <c r="F19" i="11"/>
  <c r="D19" i="11"/>
  <c r="H14" i="11"/>
  <c r="F14" i="11"/>
  <c r="D14" i="11"/>
  <c r="B25" i="11"/>
  <c r="H24" i="11"/>
  <c r="F24" i="11"/>
  <c r="D24" i="11"/>
  <c r="I24" i="11" s="1"/>
  <c r="I22" i="11"/>
  <c r="I21" i="11"/>
  <c r="I20" i="11"/>
  <c r="I18" i="11"/>
  <c r="I17" i="11"/>
  <c r="I16" i="11"/>
  <c r="I13" i="11"/>
  <c r="I11" i="11"/>
  <c r="I10" i="11"/>
  <c r="I9" i="11"/>
  <c r="I8" i="11"/>
  <c r="I7" i="11"/>
  <c r="I6" i="11"/>
  <c r="I4" i="11"/>
  <c r="H2" i="11"/>
  <c r="F2" i="11"/>
  <c r="D2" i="11"/>
  <c r="H9" i="10"/>
  <c r="F9" i="10"/>
  <c r="D9" i="10"/>
  <c r="I9" i="10" s="1"/>
  <c r="I23" i="10"/>
  <c r="I22" i="10"/>
  <c r="I21" i="10"/>
  <c r="I18" i="10"/>
  <c r="I17" i="10"/>
  <c r="I16" i="10"/>
  <c r="I12" i="10"/>
  <c r="I11" i="10"/>
  <c r="I10" i="10"/>
  <c r="I7" i="10"/>
  <c r="I6" i="10"/>
  <c r="I5" i="10"/>
  <c r="I4" i="10"/>
  <c r="I13" i="10"/>
  <c r="I14" i="10"/>
  <c r="H15" i="10"/>
  <c r="F15" i="10"/>
  <c r="I15" i="10" s="1"/>
  <c r="H24" i="10"/>
  <c r="F24" i="10"/>
  <c r="D24" i="10"/>
  <c r="H20" i="10"/>
  <c r="H19" i="10"/>
  <c r="F20" i="10"/>
  <c r="F19" i="10"/>
  <c r="D20" i="10"/>
  <c r="I20" i="10" s="1"/>
  <c r="D19" i="10"/>
  <c r="I19" i="10" s="1"/>
  <c r="H3" i="10"/>
  <c r="F3" i="10"/>
  <c r="D3" i="10"/>
  <c r="H2" i="10"/>
  <c r="F2" i="10"/>
  <c r="D2" i="10"/>
  <c r="B25" i="10"/>
  <c r="H6" i="9"/>
  <c r="F6" i="9"/>
  <c r="D6" i="9"/>
  <c r="B14" i="9"/>
  <c r="H13" i="9"/>
  <c r="F13" i="9"/>
  <c r="D13" i="9"/>
  <c r="I13" i="9" s="1"/>
  <c r="H12" i="9"/>
  <c r="F12" i="9"/>
  <c r="D12" i="9"/>
  <c r="H11" i="9"/>
  <c r="F11" i="9"/>
  <c r="D11" i="9"/>
  <c r="H8" i="9"/>
  <c r="F8" i="9"/>
  <c r="D8" i="9"/>
  <c r="I8" i="9" s="1"/>
  <c r="I5" i="9"/>
  <c r="I4" i="9"/>
  <c r="H3" i="9"/>
  <c r="F3" i="9"/>
  <c r="D3" i="9"/>
  <c r="H2" i="9"/>
  <c r="F2" i="9"/>
  <c r="D2" i="9"/>
  <c r="H6" i="6"/>
  <c r="F6" i="6"/>
  <c r="D6" i="6"/>
  <c r="B14" i="6"/>
  <c r="H13" i="6"/>
  <c r="F13" i="6"/>
  <c r="D13" i="6"/>
  <c r="H12" i="6"/>
  <c r="F12" i="6"/>
  <c r="D12" i="6"/>
  <c r="H11" i="6"/>
  <c r="F11" i="6"/>
  <c r="D11" i="6"/>
  <c r="F10" i="6"/>
  <c r="H10" i="6" s="1"/>
  <c r="D10" i="6"/>
  <c r="H9" i="6"/>
  <c r="F9" i="6"/>
  <c r="D9" i="6"/>
  <c r="H8" i="6"/>
  <c r="F8" i="6"/>
  <c r="D8" i="6"/>
  <c r="H7" i="6"/>
  <c r="F7" i="6"/>
  <c r="D7" i="6"/>
  <c r="H4" i="6"/>
  <c r="F4" i="6"/>
  <c r="D4" i="6"/>
  <c r="H3" i="6"/>
  <c r="F3" i="6"/>
  <c r="D3" i="6"/>
  <c r="H2" i="6"/>
  <c r="F2" i="6"/>
  <c r="D2" i="6"/>
  <c r="H15" i="5"/>
  <c r="F15" i="5"/>
  <c r="D15" i="5"/>
  <c r="I15" i="5" s="1"/>
  <c r="H2" i="5"/>
  <c r="H17" i="5" s="1"/>
  <c r="F2" i="5"/>
  <c r="F17" i="5" s="1"/>
  <c r="D2" i="5"/>
  <c r="I2" i="5" s="1"/>
  <c r="I8" i="5"/>
  <c r="B6" i="5"/>
  <c r="B17" i="5" s="1"/>
  <c r="D6" i="5"/>
  <c r="F6" i="5"/>
  <c r="H6" i="5"/>
  <c r="H11" i="5"/>
  <c r="F11" i="5"/>
  <c r="D11" i="5"/>
  <c r="D12" i="4"/>
  <c r="F12" i="4"/>
  <c r="H5" i="5"/>
  <c r="F5" i="5"/>
  <c r="D5" i="5"/>
  <c r="H16" i="5"/>
  <c r="F16" i="5"/>
  <c r="D16" i="5"/>
  <c r="H13" i="5"/>
  <c r="F13" i="5"/>
  <c r="D13" i="5"/>
  <c r="H14" i="5"/>
  <c r="F14" i="5"/>
  <c r="D14" i="5"/>
  <c r="H10" i="5"/>
  <c r="F10" i="5"/>
  <c r="D10" i="5"/>
  <c r="H9" i="5"/>
  <c r="F9" i="5"/>
  <c r="D9" i="5"/>
  <c r="H7" i="5"/>
  <c r="F7" i="5"/>
  <c r="D7" i="5"/>
  <c r="H4" i="5"/>
  <c r="F4" i="5"/>
  <c r="D4" i="5"/>
  <c r="H3" i="5"/>
  <c r="F3" i="5"/>
  <c r="D3" i="5"/>
  <c r="D17" i="5" s="1"/>
  <c r="H14" i="4"/>
  <c r="F14" i="4"/>
  <c r="D14" i="4"/>
  <c r="I14" i="4" s="1"/>
  <c r="B16" i="4"/>
  <c r="D16" i="4" s="1"/>
  <c r="H15" i="4"/>
  <c r="F15" i="4"/>
  <c r="D15" i="4"/>
  <c r="H13" i="4"/>
  <c r="F13" i="4"/>
  <c r="D13" i="4"/>
  <c r="H12" i="4"/>
  <c r="H11" i="4"/>
  <c r="F11" i="4"/>
  <c r="D11" i="4"/>
  <c r="H10" i="4"/>
  <c r="F10" i="4"/>
  <c r="D10" i="4"/>
  <c r="H9" i="4"/>
  <c r="F9" i="4"/>
  <c r="D9" i="4"/>
  <c r="H8" i="4"/>
  <c r="F8" i="4"/>
  <c r="D8" i="4"/>
  <c r="H7" i="4"/>
  <c r="F7" i="4"/>
  <c r="D7" i="4"/>
  <c r="H6" i="4"/>
  <c r="F6" i="4"/>
  <c r="D6" i="4"/>
  <c r="H4" i="4"/>
  <c r="F4" i="4"/>
  <c r="H3" i="4"/>
  <c r="F3" i="4"/>
  <c r="H2" i="4"/>
  <c r="F2" i="4"/>
  <c r="D2" i="4"/>
  <c r="D7" i="1"/>
  <c r="I7" i="1" s="1"/>
  <c r="F7" i="1"/>
  <c r="H7" i="1"/>
  <c r="D4" i="1"/>
  <c r="D3" i="1"/>
  <c r="B21" i="1"/>
  <c r="D21" i="1" s="1"/>
  <c r="H16" i="1"/>
  <c r="F16" i="1"/>
  <c r="D16" i="1"/>
  <c r="H20" i="1"/>
  <c r="H19" i="1"/>
  <c r="H18" i="1"/>
  <c r="H17" i="1"/>
  <c r="H15" i="1"/>
  <c r="H13" i="1"/>
  <c r="H11" i="1"/>
  <c r="H10" i="1"/>
  <c r="H9" i="1"/>
  <c r="H8" i="1"/>
  <c r="H6" i="1"/>
  <c r="H4" i="1"/>
  <c r="H3" i="1"/>
  <c r="H2" i="1"/>
  <c r="F20" i="1"/>
  <c r="F19" i="1"/>
  <c r="F18" i="1"/>
  <c r="F17" i="1"/>
  <c r="F15" i="1"/>
  <c r="F13" i="1"/>
  <c r="F11" i="1"/>
  <c r="F10" i="1"/>
  <c r="F9" i="1"/>
  <c r="F8" i="1"/>
  <c r="F6" i="1"/>
  <c r="F4" i="1"/>
  <c r="F5" i="1" s="1"/>
  <c r="F3" i="1"/>
  <c r="F2" i="1"/>
  <c r="D19" i="1"/>
  <c r="D18" i="1"/>
  <c r="D17" i="1"/>
  <c r="D15" i="1"/>
  <c r="D13" i="1"/>
  <c r="D11" i="1"/>
  <c r="D10" i="1"/>
  <c r="D9" i="1"/>
  <c r="D8" i="1"/>
  <c r="D6" i="1"/>
  <c r="D2" i="1"/>
  <c r="H12" i="1"/>
  <c r="F12" i="1"/>
  <c r="D12" i="1"/>
  <c r="I12" i="9" l="1"/>
  <c r="I12" i="12"/>
  <c r="H5" i="1"/>
  <c r="I11" i="9"/>
  <c r="I23" i="11"/>
  <c r="I9" i="14"/>
  <c r="I18" i="19"/>
  <c r="I19" i="18"/>
  <c r="D22" i="17"/>
  <c r="H22" i="17"/>
  <c r="F22" i="17"/>
  <c r="I3" i="17"/>
  <c r="I2" i="17"/>
  <c r="I17" i="17"/>
  <c r="I15" i="16"/>
  <c r="I2" i="16"/>
  <c r="I20" i="16" s="1"/>
  <c r="I11" i="16"/>
  <c r="H20" i="16"/>
  <c r="I3" i="16"/>
  <c r="F20" i="16"/>
  <c r="D20" i="16"/>
  <c r="I17" i="15"/>
  <c r="I23" i="15"/>
  <c r="I24" i="15"/>
  <c r="I2" i="15"/>
  <c r="I15" i="15"/>
  <c r="I5" i="15"/>
  <c r="I3" i="15"/>
  <c r="I5" i="14"/>
  <c r="I19" i="14"/>
  <c r="I17" i="14"/>
  <c r="I12" i="14"/>
  <c r="F21" i="14"/>
  <c r="D21" i="14"/>
  <c r="I3" i="14"/>
  <c r="H21" i="14"/>
  <c r="I2" i="14"/>
  <c r="I14" i="13"/>
  <c r="D20" i="13"/>
  <c r="I19" i="13"/>
  <c r="I3" i="13"/>
  <c r="I5" i="13"/>
  <c r="F20" i="13"/>
  <c r="H20" i="13"/>
  <c r="I17" i="13"/>
  <c r="I18" i="13"/>
  <c r="I2" i="13"/>
  <c r="I16" i="12"/>
  <c r="I3" i="12"/>
  <c r="I7" i="12"/>
  <c r="I5" i="12"/>
  <c r="I14" i="12"/>
  <c r="F17" i="12"/>
  <c r="I15" i="12"/>
  <c r="I11" i="12"/>
  <c r="H17" i="12"/>
  <c r="I2" i="12"/>
  <c r="D17" i="12"/>
  <c r="I5" i="11"/>
  <c r="I12" i="11"/>
  <c r="I3" i="11"/>
  <c r="I19" i="11"/>
  <c r="D25" i="11"/>
  <c r="H25" i="11"/>
  <c r="I14" i="11"/>
  <c r="F25" i="11"/>
  <c r="I2" i="11"/>
  <c r="I8" i="10"/>
  <c r="I24" i="10"/>
  <c r="D25" i="10"/>
  <c r="F25" i="10"/>
  <c r="I3" i="10"/>
  <c r="H25" i="10"/>
  <c r="I9" i="9"/>
  <c r="F14" i="9"/>
  <c r="I7" i="9"/>
  <c r="I6" i="9"/>
  <c r="I3" i="9"/>
  <c r="D14" i="9"/>
  <c r="H14" i="9"/>
  <c r="I10" i="9"/>
  <c r="I2" i="9"/>
  <c r="I13" i="6"/>
  <c r="I11" i="6"/>
  <c r="I6" i="6"/>
  <c r="D14" i="6"/>
  <c r="I12" i="6"/>
  <c r="I3" i="6"/>
  <c r="I7" i="6"/>
  <c r="I8" i="6"/>
  <c r="H14" i="6"/>
  <c r="I4" i="6"/>
  <c r="I9" i="6"/>
  <c r="F14" i="6"/>
  <c r="I5" i="6"/>
  <c r="I10" i="6"/>
  <c r="I2" i="6"/>
  <c r="I4" i="5"/>
  <c r="I5" i="5"/>
  <c r="I6" i="5"/>
  <c r="I16" i="5"/>
  <c r="I10" i="5"/>
  <c r="I9" i="5"/>
  <c r="I7" i="5"/>
  <c r="I13" i="5"/>
  <c r="I14" i="5"/>
  <c r="I11" i="5"/>
  <c r="I3" i="5"/>
  <c r="I15" i="4"/>
  <c r="F5" i="4"/>
  <c r="I2" i="4"/>
  <c r="H5" i="4"/>
  <c r="I9" i="4"/>
  <c r="I11" i="4"/>
  <c r="I10" i="4"/>
  <c r="I4" i="4"/>
  <c r="I8" i="4"/>
  <c r="I13" i="4"/>
  <c r="I6" i="4"/>
  <c r="I3" i="4"/>
  <c r="I7" i="4"/>
  <c r="I12" i="4"/>
  <c r="H16" i="4"/>
  <c r="F16" i="4"/>
  <c r="I14" i="1"/>
  <c r="F21" i="1"/>
  <c r="H21" i="1"/>
  <c r="I3" i="1"/>
  <c r="I8" i="1"/>
  <c r="I18" i="1"/>
  <c r="I12" i="1"/>
  <c r="I2" i="1"/>
  <c r="I10" i="1"/>
  <c r="I15" i="1"/>
  <c r="I20" i="1"/>
  <c r="I4" i="1"/>
  <c r="I9" i="1"/>
  <c r="I16" i="1"/>
  <c r="I5" i="1"/>
  <c r="I13" i="1"/>
  <c r="I19" i="1"/>
  <c r="I11" i="1"/>
  <c r="I17" i="1"/>
  <c r="I6" i="1"/>
  <c r="I25" i="15" l="1"/>
  <c r="I22" i="17"/>
  <c r="I21" i="14"/>
  <c r="I20" i="13"/>
  <c r="I17" i="12"/>
  <c r="I25" i="11"/>
  <c r="I25" i="10"/>
  <c r="I2" i="10"/>
  <c r="I14" i="9"/>
  <c r="I14" i="6"/>
  <c r="I17" i="5"/>
  <c r="I5" i="4"/>
  <c r="I16" i="4"/>
  <c r="I21" i="1"/>
</calcChain>
</file>

<file path=xl/sharedStrings.xml><?xml version="1.0" encoding="utf-8"?>
<sst xmlns="http://schemas.openxmlformats.org/spreadsheetml/2006/main" count="859" uniqueCount="272">
  <si>
    <t>Approved Venders</t>
  </si>
  <si>
    <t>Access Montana</t>
  </si>
  <si>
    <t xml:space="preserve">Blackfoot </t>
  </si>
  <si>
    <t>Hafferman Engineering, Inc</t>
  </si>
  <si>
    <t>Mission Valley Power</t>
  </si>
  <si>
    <t>Montana Depart of Revenue - P/R Withholding</t>
  </si>
  <si>
    <t>Rocky Mountain Law</t>
  </si>
  <si>
    <t xml:space="preserve">United States Treasury - Payroll tax deposit </t>
  </si>
  <si>
    <t>FLATHEAD ADMIN</t>
  </si>
  <si>
    <t>MISSION ADMIN</t>
  </si>
  <si>
    <t>JOCKO ADMIN</t>
  </si>
  <si>
    <t>AMOUNT</t>
  </si>
  <si>
    <t>ck #</t>
  </si>
  <si>
    <t>TOTAL</t>
  </si>
  <si>
    <t>Chantelle Begay  - payroll 2/13/2018</t>
  </si>
  <si>
    <t>Chantelle Begay  - payroll 2/27/2018</t>
  </si>
  <si>
    <t>FLATHEAD DISTRICT (PAYROLL REIMBURSEMENT)</t>
  </si>
  <si>
    <t>Town of St Ignatius Montana  INV #39104</t>
  </si>
  <si>
    <t>Town of St Ignatius Montana   INV #51296</t>
  </si>
  <si>
    <t xml:space="preserve">Whaley &amp; Associates PC  </t>
  </si>
  <si>
    <t>MISSION /13.8%</t>
  </si>
  <si>
    <t>JOCKO DIST/6.30%</t>
  </si>
  <si>
    <t>FLATHEAD /79.90%</t>
  </si>
  <si>
    <t xml:space="preserve">Gene Posivio - reimbursement </t>
  </si>
  <si>
    <t>Rods Harvest Foods</t>
  </si>
  <si>
    <t>Republic Services (credit balance)</t>
  </si>
  <si>
    <t>State Treasurer</t>
  </si>
  <si>
    <t>Bureau of Reclamation</t>
  </si>
  <si>
    <t>State Treasurer   (PER Each Dist)</t>
  </si>
  <si>
    <t>Voided ck</t>
  </si>
  <si>
    <t>FLATHEAD IRRIGATION - ADM</t>
  </si>
  <si>
    <t>FLATHEAD IRRIGATION - O &amp; M</t>
  </si>
  <si>
    <t>MISSION IRRIGATION - ADM</t>
  </si>
  <si>
    <t>MISSION IRRIGATION - O &amp; M</t>
  </si>
  <si>
    <t>JOCKO IRRIGATION - ADM</t>
  </si>
  <si>
    <t>JOCKO IRRIGATION - O &amp; M</t>
  </si>
  <si>
    <t>FLATHEAD JOINT BOARD</t>
  </si>
  <si>
    <t>BALANCES AS OF JANUARY 2018</t>
  </si>
  <si>
    <t>Chantelle Begay  - payroll 3/12/2018</t>
  </si>
  <si>
    <t>Chantelle Begay  - payroll 3/26/2018</t>
  </si>
  <si>
    <t>Us Treasury - Payroll tax deposit Due 3/15/2018</t>
  </si>
  <si>
    <t>US Treasury - Payroll tax deposit Due 4/15/2018</t>
  </si>
  <si>
    <t>BALANCES AS OF March 2018</t>
  </si>
  <si>
    <t>Town of St Ignatius  - sewer</t>
  </si>
  <si>
    <t>Town of St Ignatius - water</t>
  </si>
  <si>
    <t>Black Mountain Software</t>
  </si>
  <si>
    <t>Hafferman Engineering Inc</t>
  </si>
  <si>
    <t>Republic Services (credit balance)    -$215.12</t>
  </si>
  <si>
    <t>Montana Department of Revenue</t>
  </si>
  <si>
    <r>
      <t xml:space="preserve">Access Montana  </t>
    </r>
    <r>
      <rPr>
        <b/>
        <sz val="11"/>
        <color theme="1"/>
        <rFont val="Calibri"/>
        <family val="2"/>
        <scheme val="minor"/>
      </rPr>
      <t>(no bill)</t>
    </r>
  </si>
  <si>
    <t>BALANCED WITH LAKE CO TREAS THROUGH FEBRUARY, 2018</t>
  </si>
  <si>
    <t>Local Government Services( State Treasurer)</t>
  </si>
  <si>
    <t>Unemployment Insurance (Flathead District)</t>
  </si>
  <si>
    <t>Unemployment Insurance (Flathead Joint Board)</t>
  </si>
  <si>
    <t xml:space="preserve"> </t>
  </si>
  <si>
    <t>BALANCED WITH LAKE CO TREAS THROUGH MARCH, 2018</t>
  </si>
  <si>
    <t>Republic Services (credit balance)    -$192.62</t>
  </si>
  <si>
    <t>Posivio, Gene  - reimburse mail box renewal</t>
  </si>
  <si>
    <t>Local Government Services( State Treasurer) FJBC</t>
  </si>
  <si>
    <t xml:space="preserve">Access Montana  </t>
  </si>
  <si>
    <t>Montana Water Resources Assc - MWRA</t>
  </si>
  <si>
    <t>Hub International Limited</t>
  </si>
  <si>
    <t>Janette M Rosman - April &amp; May payroll</t>
  </si>
  <si>
    <t>Janette M Rosman - Project hours (election)</t>
  </si>
  <si>
    <t>BALANCED WITH LAKE CO TREAS THROUGH APRIL, 2018</t>
  </si>
  <si>
    <t>CASH BALANCE PER WARRANT REGISTER</t>
  </si>
  <si>
    <t>BALANCED WITH LAKE CO TREAS THROUGH MAY, 2018</t>
  </si>
  <si>
    <t>Lake County Elections</t>
  </si>
  <si>
    <t>Republic Services (credit balance)    -$147.62</t>
  </si>
  <si>
    <t>Paul Guenzler</t>
  </si>
  <si>
    <t>David Lake</t>
  </si>
  <si>
    <t xml:space="preserve">Janette M Rosman </t>
  </si>
  <si>
    <t>Bruce White</t>
  </si>
  <si>
    <t>Mission Valley Power (credit balance -$19.15</t>
  </si>
  <si>
    <t xml:space="preserve">Department of the Treasury </t>
  </si>
  <si>
    <t>David Vincent</t>
  </si>
  <si>
    <t>Unemployment Insurance MT</t>
  </si>
  <si>
    <t>*Montana State Fund ck # 4213 $476.35 dated June 12, 2018</t>
  </si>
  <si>
    <t xml:space="preserve">** VOIDED CHECKS 4217-4224 (SHARED PRINTER &amp; PRINTING STARTED </t>
  </si>
  <si>
    <t>WHEN CHECKS WERE IN)</t>
  </si>
  <si>
    <t>Boone Cole</t>
  </si>
  <si>
    <t>Dean Brockway</t>
  </si>
  <si>
    <t>Tim Orr</t>
  </si>
  <si>
    <t>Gene Posivio</t>
  </si>
  <si>
    <t>Tracy Gardner</t>
  </si>
  <si>
    <t>Ray Swenson</t>
  </si>
  <si>
    <t>BALANCED WITH LAKE CO TREAS THROUGH JUNE, 2018</t>
  </si>
  <si>
    <t>PayneWest - FLATHEAD JOINT BOARD</t>
  </si>
  <si>
    <t>PayneWest  - MACO</t>
  </si>
  <si>
    <t>Town of St Ignatius  - WATER/WATER SEWER</t>
  </si>
  <si>
    <t>Browning, Kaleczyc, Berry &amp; Hoven, P.C.</t>
  </si>
  <si>
    <t xml:space="preserve">Mission Valley Power </t>
  </si>
  <si>
    <t>Jones &amp; Associates PLLC</t>
  </si>
  <si>
    <t>Cote and Associates, CPAs,PLLC</t>
  </si>
  <si>
    <t>Valley Journal</t>
  </si>
  <si>
    <t>Republic Services (credit balance)    -$125.12</t>
  </si>
  <si>
    <t>Gene Posivio mileage to Bozeman</t>
  </si>
  <si>
    <t>Whaley &amp; Associates PC  - Auditors Meetings</t>
  </si>
  <si>
    <t>voided</t>
  </si>
  <si>
    <t>* ck 3569 to Gene Posivio includes $1.53 to replace</t>
  </si>
  <si>
    <t>ck 3504 dated 2/13/2018 never cashed</t>
  </si>
  <si>
    <t>*3569</t>
  </si>
  <si>
    <t>BALANCED WITH LAKE CO TREAS THROUGH JULY, 2018</t>
  </si>
  <si>
    <t>Whaley &amp; Associates PC  - Audit</t>
  </si>
  <si>
    <r>
      <t xml:space="preserve">Whaley &amp; Associates PC - Additional Time </t>
    </r>
    <r>
      <rPr>
        <sz val="14"/>
        <color theme="1"/>
        <rFont val="Calibri"/>
        <family val="2"/>
        <scheme val="minor"/>
      </rPr>
      <t>*</t>
    </r>
  </si>
  <si>
    <t>*   Additional time</t>
  </si>
  <si>
    <t>Obtaining and compiling information from MT Dept of Revenue,</t>
  </si>
  <si>
    <t>BIA, Sanders County Treasurer, Missoula County Treasurer and</t>
  </si>
  <si>
    <t>Lake County Treasurer to input information into Black Mtn Software</t>
  </si>
  <si>
    <t>There were over 50 changes to be made from the BIA's list of</t>
  </si>
  <si>
    <t>Billing was sent to Lake County, Sanders County and Missoula Co.</t>
  </si>
  <si>
    <t>property splits and change of ownership and updating legal descriptions.</t>
  </si>
  <si>
    <t>Blackfoot    89.27 + 81.94 (due date is 20th)</t>
  </si>
  <si>
    <t>Republic Services (credit balance)    -$101.54</t>
  </si>
  <si>
    <t>Cote and Associates, CPAs,PLLC (FJBC)</t>
  </si>
  <si>
    <t>Cote and Associates, CPAs,PLLC (FID)</t>
  </si>
  <si>
    <t>Mission Valley Power  DUE 9/12/18</t>
  </si>
  <si>
    <t>Montana State Fund  (Credit Balance)  -$70.85</t>
  </si>
  <si>
    <t>Multiple calls &amp; e-mails to get the right information sent to us.</t>
  </si>
  <si>
    <t>Access Montana    Due 9/14/18  $52.94 + $47.94</t>
  </si>
  <si>
    <t>Mission Valley Printing</t>
  </si>
  <si>
    <t xml:space="preserve">Access Montana    </t>
  </si>
  <si>
    <t xml:space="preserve">Blackfoot    </t>
  </si>
  <si>
    <t>BALANCED WITH LAKE CO TREAS THROUGH AUG, 2018</t>
  </si>
  <si>
    <t xml:space="preserve">Montana Employer's Unemployment Ins. </t>
  </si>
  <si>
    <t>Department of the Treasury  (941) 3rd quarter</t>
  </si>
  <si>
    <t>Rosman, Janette - Reimbursement</t>
  </si>
  <si>
    <t xml:space="preserve">USPS - </t>
  </si>
  <si>
    <t>Mission Valley Power  Due $10/11/18</t>
  </si>
  <si>
    <t>Mission Valley Printing  125.00 + 27.00</t>
  </si>
  <si>
    <t>Republic Services (credit balance)    -$77.96</t>
  </si>
  <si>
    <t>Mission Valley Power  Due 11/13/2018</t>
  </si>
  <si>
    <t>Lake County Treasurer - Property Tax - annual</t>
  </si>
  <si>
    <t>Republic Services (credit balance)    -$53.35</t>
  </si>
  <si>
    <t>Montana Department of Revenue  (2015)</t>
  </si>
  <si>
    <t>Yellowstone Strategies</t>
  </si>
  <si>
    <t xml:space="preserve">Gene Posivio - mileage </t>
  </si>
  <si>
    <t>BALANCED WITH LAKE CO TREAS THROUGH SEPT, 2018</t>
  </si>
  <si>
    <t>CK #3591 MID</t>
  </si>
  <si>
    <t>VOIDED</t>
  </si>
  <si>
    <t>Whaley &amp; Associates PC   - additional time</t>
  </si>
  <si>
    <t>Whaley &amp; Associates PC  add'l time FID</t>
  </si>
  <si>
    <t>Republic Services (credit balance)  -28.74</t>
  </si>
  <si>
    <t>Rosman, Janette - payroll  Aug - Nov</t>
  </si>
  <si>
    <t>Mike McElderry</t>
  </si>
  <si>
    <t>USPS</t>
  </si>
  <si>
    <t>Patty Hahn</t>
  </si>
  <si>
    <t>BALANCED WITH LAKE CO TREAS THROUGH OCT, 2018</t>
  </si>
  <si>
    <t>VOID</t>
  </si>
  <si>
    <t>CK 4277</t>
  </si>
  <si>
    <t>CK 973</t>
  </si>
  <si>
    <t>CK 3597</t>
  </si>
  <si>
    <t>total</t>
  </si>
  <si>
    <t>Mission Valley Power  Due 1/17/2019</t>
  </si>
  <si>
    <t xml:space="preserve">Republic Services (credit balance)  </t>
  </si>
  <si>
    <t>Jennifer R. Kunz (1/10/2019)</t>
  </si>
  <si>
    <t>Jennifer R. Kunz (1/24/2019)</t>
  </si>
  <si>
    <t>Jennifer R. Kunz (2/04/2019)</t>
  </si>
  <si>
    <t>MID - Reimburse for half of J Kunz payroll</t>
  </si>
  <si>
    <t>BALANCED WITH LAKE CO TREAS THROUGH NOV, 2018</t>
  </si>
  <si>
    <t>VOIDED CK 3624</t>
  </si>
  <si>
    <t>Click Here Designs, LLC</t>
  </si>
  <si>
    <t>Dave Vincent</t>
  </si>
  <si>
    <t>Janette Rosman</t>
  </si>
  <si>
    <t>.45 diff</t>
  </si>
  <si>
    <t>BALANCED WITH LAKE CO TREAS THROUGH DEC, 2018</t>
  </si>
  <si>
    <t>Mission Valley Power  Due 2/20/2019</t>
  </si>
  <si>
    <t>Cote and Associates CPAs, PLLS</t>
  </si>
  <si>
    <t>Valley Business Systems</t>
  </si>
  <si>
    <t>Jennifer R. Kunz (2/21/2019)</t>
  </si>
  <si>
    <t>Jennifer R. Kunz (3/07/2019)</t>
  </si>
  <si>
    <t>Whaley &amp; Associates PC  - Monthly Accounting Fee</t>
  </si>
  <si>
    <t>Whaley &amp; Associates PC  - Additional Fee MID,JID</t>
  </si>
  <si>
    <t>Whaley &amp; Associates PC  - Additional Fee FID</t>
  </si>
  <si>
    <t>Montana Department of Revenue (MID)</t>
  </si>
  <si>
    <t>Montana Department of Revenue (FJBC)</t>
  </si>
  <si>
    <t>Department of the Treasury</t>
  </si>
  <si>
    <t>As of 12-31-18</t>
  </si>
  <si>
    <t>Void ck 4315</t>
  </si>
  <si>
    <t>Rod's Harvest Foods corrected was Town of St Ig</t>
  </si>
  <si>
    <t xml:space="preserve">Republic Services  </t>
  </si>
  <si>
    <t>As of 01/31/2019</t>
  </si>
  <si>
    <t>BALANCED WITH LAKE CO TREAS THROUGH JAN, 2019</t>
  </si>
  <si>
    <t>Mission Valley Power  Due 3/20/2019</t>
  </si>
  <si>
    <t>Janette Rosman - reimburse Costco box of paper</t>
  </si>
  <si>
    <t>Gene Posivio - reimburse Costco box of paper</t>
  </si>
  <si>
    <t>Rod's Harvest Foods</t>
  </si>
  <si>
    <t>Jennifer R. Kunz (3/21/2019)</t>
  </si>
  <si>
    <t>Department of the Treasury  (MID)</t>
  </si>
  <si>
    <t>Jennifer R. Kunz (4/04/2019)</t>
  </si>
  <si>
    <t>Christian Samson, PLLC</t>
  </si>
  <si>
    <t>Montana Water Resources (David Lake attended)</t>
  </si>
  <si>
    <t>As of 02/28/2019</t>
  </si>
  <si>
    <t>Jennifer R. Kunz (4/18/2019)</t>
  </si>
  <si>
    <t>Jennifer R. Kunz (5/02/2019)</t>
  </si>
  <si>
    <t>United States Treasury   1st Qtr payroll tax deposit</t>
  </si>
  <si>
    <t>Unemployment Insurance Division (SUTA)</t>
  </si>
  <si>
    <t>MID - Reimburse for half of J Kunz payroll/taxes</t>
  </si>
  <si>
    <t>BIA/NIIMS (MID- 1/2 OF $35,035.23 BILLED)</t>
  </si>
  <si>
    <t>BIA/NIIMS (JID- 1/2 OF $16,104.56 BILLED)</t>
  </si>
  <si>
    <t>BALANCED WITH LAKE CO TREAS THROUGH FEB, 2019</t>
  </si>
  <si>
    <t>Mission ck 3660 void</t>
  </si>
  <si>
    <t>Jocko ck 1028 void</t>
  </si>
  <si>
    <t>BALANCED WITH LAKE CO TREAS THROUGH MARCH, 2019</t>
  </si>
  <si>
    <t>As of 03/31/2019</t>
  </si>
  <si>
    <t>Five Valleys Law, P.L.L.C</t>
  </si>
  <si>
    <t>Flathead Irrigation District</t>
  </si>
  <si>
    <t>Ray Swenson - Reimburse</t>
  </si>
  <si>
    <t>Janette Rosman - Reimburse</t>
  </si>
  <si>
    <t>United States Treasury  - April  payroll tax deposit</t>
  </si>
  <si>
    <t>Mt Dept of Revenue - April  payroll tax deposit</t>
  </si>
  <si>
    <t>Mission Valley Power  Due 5/20/2019</t>
  </si>
  <si>
    <t>BALANCED WITH LAKE CO TREAS THROUGH APRIL, 2019</t>
  </si>
  <si>
    <t>As of 04/30/2019</t>
  </si>
  <si>
    <t>Boone Cole - 6 month compensation/mileage</t>
  </si>
  <si>
    <t>Tim Orr - 6 month compensation/mileage</t>
  </si>
  <si>
    <t>Gene Posivio - 6 month compensation/mileage</t>
  </si>
  <si>
    <t>Ray Swenson - 6 month compensation/mileage</t>
  </si>
  <si>
    <t xml:space="preserve">Tracy Gardner-6 month compensation/mileage </t>
  </si>
  <si>
    <t>Patty Hahn -  6 month compensation/mileage</t>
  </si>
  <si>
    <t>Mission Valley Power  Due 6/19/2019</t>
  </si>
  <si>
    <t>Hub International</t>
  </si>
  <si>
    <t>Montana Water Resources Association</t>
  </si>
  <si>
    <t>Chantell Begay - Payroll - 6/06/2019</t>
  </si>
  <si>
    <t>Chantell Begay - Payroll - 6/20/2019</t>
  </si>
  <si>
    <t>Chantell Begay - Payroll - 7/03/2019</t>
  </si>
  <si>
    <t>Mission Irrigation District (Jocko's Half of Payroll)</t>
  </si>
  <si>
    <t xml:space="preserve">Mission Valley Power  Due </t>
  </si>
  <si>
    <t>Chantell Begay - Payroll - 7/18/2019</t>
  </si>
  <si>
    <t>Chantell Begay - Payroll - 8/01/2019</t>
  </si>
  <si>
    <t>David Lake - 6 month compensation/mileage</t>
  </si>
  <si>
    <t xml:space="preserve">Paul Guenzler-6 month compensation/mileage </t>
  </si>
  <si>
    <t>Janette Rosman -  6 month compensation/mileage</t>
  </si>
  <si>
    <t>Dave Vincent - 6 month compensation/mileage</t>
  </si>
  <si>
    <t>Bruce White - 6 month compensation/mileage</t>
  </si>
  <si>
    <t>As of 05/31/2019</t>
  </si>
  <si>
    <t>BALANCED WITH LAKE CO TREAS THROUGH MAY, 2019</t>
  </si>
  <si>
    <t>United States Treasury  - June payroll tax deposit</t>
  </si>
  <si>
    <t>Mission Irrigation District (Jocko's 1/2 of P/R &amp; TAX)</t>
  </si>
  <si>
    <t>Unemployment Insurance Contributions (MT)</t>
  </si>
  <si>
    <t>Montana Assc of Counties (MACO)</t>
  </si>
  <si>
    <t xml:space="preserve">Whaley &amp; Associates PC  - Additional </t>
  </si>
  <si>
    <t>As of 06/30/2019</t>
  </si>
  <si>
    <t>BALANCED WITH LAKE CO TREAS THROUGH JUNE, 2019</t>
  </si>
  <si>
    <t>Chantell Begay - Payroll - 8/15/2019</t>
  </si>
  <si>
    <t>Chantell Begay - Payroll - 8/28/2019</t>
  </si>
  <si>
    <t>Janette Rosman  Paycheck (Jan - June)</t>
  </si>
  <si>
    <t xml:space="preserve">Lake County Elections - </t>
  </si>
  <si>
    <t>Five Valleys Law, P.L.L.C.</t>
  </si>
  <si>
    <t>United States Treasury  - July payroll tax deposit</t>
  </si>
  <si>
    <t>Lake County Elections - Mission</t>
  </si>
  <si>
    <t>Lake County Elections - Jocko</t>
  </si>
  <si>
    <t>Safeguard - Jocko check order</t>
  </si>
  <si>
    <t>Safeguard - Mission check order</t>
  </si>
  <si>
    <t>Browning, Kaleczyc, Berry &amp; Hoven PC</t>
  </si>
  <si>
    <t>Chantell Begay - Payroll - 9/12/2019</t>
  </si>
  <si>
    <t>Chantell Begay - Payroll - 9/26/2019</t>
  </si>
  <si>
    <t>United States Treasury  - Aug payroll tax deposit</t>
  </si>
  <si>
    <t>As of 07/31/2019</t>
  </si>
  <si>
    <t xml:space="preserve">Black Mountain </t>
  </si>
  <si>
    <t>Whaley &amp; Associates PC  - WiX.com Web</t>
  </si>
  <si>
    <t>BALANCED WITH LAKE CO TREAS THROUGH JULY, 2019</t>
  </si>
  <si>
    <t>Whaley &amp; Associates PC  - WiX.com Web (Domain)</t>
  </si>
  <si>
    <t>Montana Dept of Revenue - Payroll tax deposit</t>
  </si>
  <si>
    <t>Local Government Services</t>
  </si>
  <si>
    <t>Chantell Begay - Payroll - 10/10/2019</t>
  </si>
  <si>
    <t>Chantell Begay - Payroll - 10/24/2019</t>
  </si>
  <si>
    <t>Chantell Begay - Payroll - 11/07/2019</t>
  </si>
  <si>
    <t>As of 08/31/2019</t>
  </si>
  <si>
    <t>United States Treasury  -  payroll tax deposit</t>
  </si>
  <si>
    <t>BALANCED WITH LAKE CO TREAS THROUGH AUG, 2019</t>
  </si>
  <si>
    <t>Janette Rosman - Reimburse - PO Box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</si>
</sst>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10" fontId="1" fillId="2" borderId="0" xfId="0" applyNumberFormat="1" applyFont="1" applyFill="1" applyBorder="1"/>
    <xf numFmtId="0" fontId="1" fillId="0" borderId="0" xfId="0" applyFont="1"/>
    <xf numFmtId="0" fontId="2" fillId="0" borderId="2" xfId="0" applyFont="1" applyBorder="1"/>
    <xf numFmtId="0" fontId="1" fillId="2" borderId="3" xfId="0" applyFont="1" applyFill="1" applyBorder="1" applyAlignment="1">
      <alignment horizontal="center"/>
    </xf>
    <xf numFmtId="44" fontId="1" fillId="2" borderId="3" xfId="0" applyNumberFormat="1" applyFont="1" applyFill="1" applyBorder="1" applyAlignment="1">
      <alignment horizontal="center"/>
    </xf>
    <xf numFmtId="44" fontId="0" fillId="0" borderId="2" xfId="0" applyNumberFormat="1" applyBorder="1"/>
    <xf numFmtId="44" fontId="0" fillId="0" borderId="1" xfId="0" applyNumberFormat="1" applyBorder="1"/>
    <xf numFmtId="0" fontId="0" fillId="0" borderId="2" xfId="0" applyFill="1" applyBorder="1"/>
    <xf numFmtId="44" fontId="0" fillId="0" borderId="0" xfId="0" applyNumberFormat="1" applyFill="1" applyBorder="1"/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4" fontId="2" fillId="0" borderId="2" xfId="0" applyNumberFormat="1" applyFont="1" applyBorder="1"/>
    <xf numFmtId="44" fontId="0" fillId="0" borderId="2" xfId="0" applyNumberFormat="1" applyFill="1" applyBorder="1"/>
    <xf numFmtId="44" fontId="0" fillId="0" borderId="0" xfId="0" applyNumberFormat="1" applyBorder="1"/>
    <xf numFmtId="0" fontId="0" fillId="0" borderId="4" xfId="0" applyBorder="1"/>
    <xf numFmtId="44" fontId="0" fillId="0" borderId="3" xfId="0" applyNumberFormat="1" applyBorder="1"/>
    <xf numFmtId="0" fontId="0" fillId="0" borderId="3" xfId="0" applyBorder="1"/>
    <xf numFmtId="0" fontId="0" fillId="0" borderId="5" xfId="0" applyBorder="1"/>
    <xf numFmtId="44" fontId="1" fillId="0" borderId="4" xfId="0" applyNumberFormat="1" applyFont="1" applyBorder="1"/>
    <xf numFmtId="44" fontId="1" fillId="0" borderId="3" xfId="0" applyNumberFormat="1" applyFont="1" applyBorder="1"/>
    <xf numFmtId="44" fontId="1" fillId="0" borderId="1" xfId="0" applyNumberFormat="1" applyFont="1" applyBorder="1"/>
    <xf numFmtId="44" fontId="6" fillId="2" borderId="0" xfId="0" applyNumberFormat="1" applyFont="1" applyFill="1" applyBorder="1"/>
    <xf numFmtId="44" fontId="7" fillId="2" borderId="0" xfId="0" applyNumberFormat="1" applyFont="1" applyFill="1" applyBorder="1"/>
    <xf numFmtId="44" fontId="0" fillId="3" borderId="2" xfId="0" applyNumberFormat="1" applyFill="1" applyBorder="1"/>
    <xf numFmtId="0" fontId="0" fillId="3" borderId="2" xfId="0" applyFill="1" applyBorder="1"/>
    <xf numFmtId="44" fontId="0" fillId="3" borderId="1" xfId="0" applyNumberFormat="1" applyFill="1" applyBorder="1"/>
    <xf numFmtId="0" fontId="0" fillId="0" borderId="1" xfId="0" applyFill="1" applyBorder="1"/>
    <xf numFmtId="0" fontId="0" fillId="3" borderId="1" xfId="0" applyFill="1" applyBorder="1"/>
    <xf numFmtId="44" fontId="1" fillId="0" borderId="2" xfId="0" applyNumberFormat="1" applyFont="1" applyBorder="1"/>
    <xf numFmtId="44" fontId="0" fillId="4" borderId="1" xfId="0" applyNumberFormat="1" applyFill="1" applyBorder="1"/>
    <xf numFmtId="44" fontId="1" fillId="0" borderId="6" xfId="0" applyNumberFormat="1" applyFont="1" applyBorder="1"/>
    <xf numFmtId="44" fontId="0" fillId="0" borderId="7" xfId="0" applyNumberFormat="1" applyFill="1" applyBorder="1"/>
    <xf numFmtId="44" fontId="0" fillId="0" borderId="8" xfId="0" applyNumberFormat="1" applyBorder="1"/>
    <xf numFmtId="44" fontId="0" fillId="0" borderId="0" xfId="0" applyNumberFormat="1"/>
    <xf numFmtId="44" fontId="0" fillId="0" borderId="1" xfId="0" applyNumberFormat="1" applyFill="1" applyBorder="1"/>
    <xf numFmtId="44" fontId="0" fillId="0" borderId="0" xfId="0" applyNumberFormat="1" applyFont="1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44" fontId="0" fillId="3" borderId="0" xfId="0" applyNumberFormat="1" applyFill="1" applyBorder="1"/>
    <xf numFmtId="0" fontId="1" fillId="0" borderId="2" xfId="0" applyFont="1" applyFill="1" applyBorder="1"/>
    <xf numFmtId="44" fontId="2" fillId="0" borderId="0" xfId="0" applyNumberFormat="1" applyFont="1" applyFill="1" applyBorder="1"/>
    <xf numFmtId="0" fontId="0" fillId="3" borderId="0" xfId="0" applyFill="1"/>
    <xf numFmtId="44" fontId="0" fillId="5" borderId="1" xfId="0" applyNumberFormat="1" applyFill="1" applyBorder="1"/>
    <xf numFmtId="0" fontId="0" fillId="0" borderId="6" xfId="0" applyBorder="1"/>
    <xf numFmtId="0" fontId="0" fillId="0" borderId="9" xfId="0" applyBorder="1"/>
    <xf numFmtId="44" fontId="0" fillId="2" borderId="1" xfId="0" applyNumberFormat="1" applyFill="1" applyBorder="1"/>
    <xf numFmtId="0" fontId="0" fillId="2" borderId="1" xfId="0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0" xfId="0" applyNumberFormat="1"/>
    <xf numFmtId="1" fontId="0" fillId="0" borderId="0" xfId="0" applyNumberFormat="1" applyBorder="1"/>
    <xf numFmtId="1" fontId="0" fillId="0" borderId="12" xfId="0" applyNumberFormat="1" applyBorder="1"/>
    <xf numFmtId="44" fontId="0" fillId="6" borderId="1" xfId="0" applyNumberFormat="1" applyFill="1" applyBorder="1"/>
    <xf numFmtId="0" fontId="0" fillId="6" borderId="1" xfId="0" applyFill="1" applyBorder="1"/>
    <xf numFmtId="1" fontId="0" fillId="0" borderId="11" xfId="0" applyNumberFormat="1" applyFill="1" applyBorder="1"/>
    <xf numFmtId="44" fontId="0" fillId="0" borderId="11" xfId="0" applyNumberFormat="1" applyBorder="1"/>
    <xf numFmtId="44" fontId="0" fillId="0" borderId="11" xfId="0" applyNumberFormat="1" applyFill="1" applyBorder="1"/>
    <xf numFmtId="0" fontId="0" fillId="0" borderId="0" xfId="0" applyFill="1" applyBorder="1"/>
    <xf numFmtId="0" fontId="0" fillId="0" borderId="13" xfId="0" applyFill="1" applyBorder="1"/>
    <xf numFmtId="44" fontId="0" fillId="0" borderId="13" xfId="0" applyNumberFormat="1" applyFill="1" applyBorder="1"/>
    <xf numFmtId="44" fontId="0" fillId="0" borderId="10" xfId="0" applyNumberFormat="1" applyFill="1" applyBorder="1"/>
    <xf numFmtId="44" fontId="0" fillId="0" borderId="9" xfId="0" applyNumberFormat="1" applyBorder="1"/>
    <xf numFmtId="0" fontId="0" fillId="0" borderId="14" xfId="0" applyBorder="1"/>
    <xf numFmtId="44" fontId="0" fillId="0" borderId="14" xfId="0" applyNumberFormat="1" applyBorder="1"/>
    <xf numFmtId="44" fontId="0" fillId="0" borderId="12" xfId="0" applyNumberFormat="1" applyBorder="1"/>
    <xf numFmtId="44" fontId="8" fillId="0" borderId="6" xfId="0" applyNumberFormat="1" applyFont="1" applyFill="1" applyBorder="1"/>
    <xf numFmtId="1" fontId="0" fillId="0" borderId="0" xfId="0" applyNumberFormat="1" applyFill="1" applyBorder="1"/>
    <xf numFmtId="0" fontId="0" fillId="0" borderId="0" xfId="0" applyFill="1"/>
    <xf numFmtId="0" fontId="0" fillId="0" borderId="6" xfId="0" applyFill="1" applyBorder="1"/>
    <xf numFmtId="44" fontId="7" fillId="0" borderId="0" xfId="0" applyNumberFormat="1" applyFont="1" applyFill="1" applyBorder="1"/>
    <xf numFmtId="10" fontId="1" fillId="0" borderId="0" xfId="0" applyNumberFormat="1" applyFont="1" applyFill="1" applyBorder="1"/>
    <xf numFmtId="1" fontId="0" fillId="0" borderId="15" xfId="0" applyNumberFormat="1" applyFill="1" applyBorder="1"/>
    <xf numFmtId="44" fontId="1" fillId="0" borderId="8" xfId="0" applyNumberFormat="1" applyFont="1" applyBorder="1"/>
    <xf numFmtId="0" fontId="0" fillId="0" borderId="11" xfId="0" applyFill="1" applyBorder="1"/>
    <xf numFmtId="1" fontId="0" fillId="0" borderId="16" xfId="0" applyNumberFormat="1" applyFill="1" applyBorder="1"/>
    <xf numFmtId="0" fontId="0" fillId="0" borderId="18" xfId="0" applyBorder="1"/>
    <xf numFmtId="44" fontId="0" fillId="0" borderId="15" xfId="0" applyNumberFormat="1" applyFill="1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44" fontId="0" fillId="2" borderId="2" xfId="0" applyNumberFormat="1" applyFill="1" applyBorder="1"/>
    <xf numFmtId="0" fontId="0" fillId="2" borderId="0" xfId="0" applyFill="1" applyBorder="1"/>
    <xf numFmtId="44" fontId="0" fillId="0" borderId="6" xfId="0" applyNumberFormat="1" applyFill="1" applyBorder="1"/>
    <xf numFmtId="0" fontId="1" fillId="2" borderId="7" xfId="0" applyFont="1" applyFill="1" applyBorder="1" applyAlignment="1">
      <alignment horizontal="center"/>
    </xf>
    <xf numFmtId="0" fontId="0" fillId="0" borderId="21" xfId="0" applyFill="1" applyBorder="1"/>
    <xf numFmtId="44" fontId="0" fillId="0" borderId="21" xfId="0" applyNumberFormat="1" applyFill="1" applyBorder="1"/>
    <xf numFmtId="1" fontId="0" fillId="0" borderId="21" xfId="0" applyNumberFormat="1" applyFill="1" applyBorder="1"/>
    <xf numFmtId="0" fontId="0" fillId="3" borderId="21" xfId="0" applyFill="1" applyBorder="1"/>
    <xf numFmtId="44" fontId="0" fillId="3" borderId="21" xfId="0" applyNumberFormat="1" applyFill="1" applyBorder="1"/>
    <xf numFmtId="44" fontId="1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0" fillId="0" borderId="21" xfId="0" applyBorder="1"/>
    <xf numFmtId="8" fontId="0" fillId="0" borderId="21" xfId="0" applyNumberFormat="1" applyFill="1" applyBorder="1"/>
    <xf numFmtId="0" fontId="0" fillId="0" borderId="22" xfId="0" applyBorder="1"/>
    <xf numFmtId="1" fontId="0" fillId="0" borderId="23" xfId="0" applyNumberFormat="1" applyFill="1" applyBorder="1"/>
    <xf numFmtId="44" fontId="0" fillId="0" borderId="24" xfId="0" applyNumberFormat="1" applyFill="1" applyBorder="1"/>
    <xf numFmtId="44" fontId="0" fillId="0" borderId="7" xfId="0" applyNumberFormat="1" applyBorder="1"/>
    <xf numFmtId="44" fontId="0" fillId="0" borderId="8" xfId="0" applyNumberFormat="1" applyFill="1" applyBorder="1"/>
    <xf numFmtId="0" fontId="0" fillId="0" borderId="15" xfId="0" applyFill="1" applyBorder="1"/>
    <xf numFmtId="0" fontId="0" fillId="0" borderId="11" xfId="0" applyBorder="1"/>
    <xf numFmtId="44" fontId="0" fillId="0" borderId="25" xfId="0" applyNumberFormat="1" applyFill="1" applyBorder="1"/>
    <xf numFmtId="44" fontId="1" fillId="0" borderId="9" xfId="0" applyNumberFormat="1" applyFont="1" applyBorder="1"/>
    <xf numFmtId="44" fontId="8" fillId="0" borderId="0" xfId="0" applyNumberFormat="1" applyFont="1" applyFill="1" applyBorder="1"/>
    <xf numFmtId="1" fontId="0" fillId="0" borderId="25" xfId="0" applyNumberFormat="1" applyFill="1" applyBorder="1"/>
    <xf numFmtId="0" fontId="0" fillId="0" borderId="25" xfId="0" applyFill="1" applyBorder="1"/>
    <xf numFmtId="44" fontId="1" fillId="0" borderId="26" xfId="0" applyNumberFormat="1" applyFont="1" applyBorder="1"/>
    <xf numFmtId="44" fontId="0" fillId="0" borderId="27" xfId="0" applyNumberFormat="1" applyFill="1" applyBorder="1"/>
    <xf numFmtId="44" fontId="0" fillId="0" borderId="28" xfId="0" applyNumberFormat="1" applyFill="1" applyBorder="1"/>
    <xf numFmtId="44" fontId="0" fillId="0" borderId="29" xfId="0" applyNumberFormat="1" applyBorder="1"/>
    <xf numFmtId="44" fontId="0" fillId="3" borderId="15" xfId="0" applyNumberFormat="1" applyFill="1" applyBorder="1"/>
    <xf numFmtId="0" fontId="0" fillId="3" borderId="0" xfId="0" applyFill="1" applyBorder="1"/>
    <xf numFmtId="44" fontId="0" fillId="3" borderId="25" xfId="0" applyNumberFormat="1" applyFill="1" applyBorder="1"/>
    <xf numFmtId="1" fontId="0" fillId="3" borderId="0" xfId="0" applyNumberFormat="1" applyFill="1" applyBorder="1"/>
    <xf numFmtId="0" fontId="0" fillId="3" borderId="29" xfId="0" applyFill="1" applyBorder="1"/>
    <xf numFmtId="1" fontId="0" fillId="3" borderId="21" xfId="0" applyNumberFormat="1" applyFill="1" applyBorder="1"/>
    <xf numFmtId="1" fontId="0" fillId="3" borderId="25" xfId="0" applyNumberFormat="1" applyFill="1" applyBorder="1"/>
    <xf numFmtId="0" fontId="0" fillId="3" borderId="25" xfId="0" applyFill="1" applyBorder="1"/>
    <xf numFmtId="44" fontId="7" fillId="0" borderId="1" xfId="0" applyNumberFormat="1" applyFont="1" applyFill="1" applyBorder="1"/>
    <xf numFmtId="0" fontId="1" fillId="0" borderId="3" xfId="0" applyFont="1" applyFill="1" applyBorder="1"/>
    <xf numFmtId="44" fontId="0" fillId="0" borderId="30" xfId="0" applyNumberFormat="1" applyFill="1" applyBorder="1"/>
    <xf numFmtId="1" fontId="9" fillId="0" borderId="0" xfId="0" applyNumberFormat="1" applyFont="1" applyFill="1" applyBorder="1"/>
    <xf numFmtId="42" fontId="0" fillId="0" borderId="1" xfId="0" applyNumberFormat="1" applyFill="1" applyBorder="1"/>
    <xf numFmtId="42" fontId="0" fillId="0" borderId="1" xfId="0" applyNumberFormat="1" applyBorder="1"/>
    <xf numFmtId="42" fontId="0" fillId="0" borderId="8" xfId="0" applyNumberFormat="1" applyBorder="1"/>
    <xf numFmtId="42" fontId="0" fillId="0" borderId="1" xfId="0" applyNumberFormat="1" applyFont="1" applyFill="1" applyBorder="1"/>
    <xf numFmtId="44" fontId="0" fillId="0" borderId="23" xfId="0" applyNumberFormat="1" applyFill="1" applyBorder="1"/>
    <xf numFmtId="0" fontId="0" fillId="0" borderId="23" xfId="0" applyFill="1" applyBorder="1"/>
    <xf numFmtId="0" fontId="0" fillId="3" borderId="18" xfId="0" applyFill="1" applyBorder="1"/>
    <xf numFmtId="0" fontId="0" fillId="3" borderId="8" xfId="0" applyFill="1" applyBorder="1"/>
    <xf numFmtId="44" fontId="1" fillId="0" borderId="31" xfId="0" applyNumberFormat="1" applyFont="1" applyBorder="1"/>
    <xf numFmtId="44" fontId="1" fillId="0" borderId="21" xfId="0" applyNumberFormat="1" applyFont="1" applyBorder="1"/>
    <xf numFmtId="44" fontId="0" fillId="0" borderId="0" xfId="0" applyNumberFormat="1" applyFill="1"/>
    <xf numFmtId="44" fontId="0" fillId="3" borderId="28" xfId="0" applyNumberFormat="1" applyFill="1" applyBorder="1"/>
    <xf numFmtId="44" fontId="0" fillId="0" borderId="32" xfId="0" applyNumberFormat="1" applyFill="1" applyBorder="1"/>
    <xf numFmtId="44" fontId="0" fillId="0" borderId="15" xfId="0" applyNumberFormat="1" applyBorder="1"/>
    <xf numFmtId="44" fontId="0" fillId="0" borderId="21" xfId="0" applyNumberFormat="1" applyBorder="1"/>
    <xf numFmtId="1" fontId="0" fillId="3" borderId="23" xfId="0" applyNumberFormat="1" applyFill="1" applyBorder="1"/>
    <xf numFmtId="44" fontId="0" fillId="3" borderId="23" xfId="0" applyNumberFormat="1" applyFill="1" applyBorder="1"/>
    <xf numFmtId="0" fontId="0" fillId="6" borderId="0" xfId="0" applyFill="1"/>
    <xf numFmtId="44" fontId="0" fillId="6" borderId="21" xfId="0" applyNumberFormat="1" applyFill="1" applyBorder="1"/>
    <xf numFmtId="0" fontId="0" fillId="6" borderId="21" xfId="0" applyFill="1" applyBorder="1"/>
    <xf numFmtId="44" fontId="0" fillId="6" borderId="28" xfId="0" applyNumberFormat="1" applyFill="1" applyBorder="1"/>
    <xf numFmtId="44" fontId="0" fillId="6" borderId="30" xfId="0" applyNumberFormat="1" applyFill="1" applyBorder="1"/>
    <xf numFmtId="42" fontId="0" fillId="0" borderId="8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topLeftCell="A10" workbookViewId="0">
      <selection activeCell="H21" sqref="H21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664062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3725</v>
      </c>
      <c r="F2" s="91">
        <f t="shared" ref="F2:F6" si="0">B2/2</f>
        <v>23.97</v>
      </c>
      <c r="G2" s="90">
        <v>1080</v>
      </c>
      <c r="H2" s="115">
        <f>B2-F2</f>
        <v>23.97</v>
      </c>
      <c r="I2" s="91">
        <f t="shared" ref="I2:I15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118.85</v>
      </c>
      <c r="C3" s="122"/>
      <c r="D3" s="94"/>
      <c r="E3" s="90">
        <v>3726</v>
      </c>
      <c r="F3" s="91">
        <f t="shared" si="0"/>
        <v>59.424999999999997</v>
      </c>
      <c r="G3" s="90">
        <v>1081</v>
      </c>
      <c r="H3" s="115">
        <v>59.42</v>
      </c>
      <c r="I3" s="91">
        <f t="shared" si="1"/>
        <v>118.845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50</v>
      </c>
      <c r="C4" s="122"/>
      <c r="D4" s="94"/>
      <c r="E4" s="73">
        <v>3727</v>
      </c>
      <c r="F4" s="91">
        <v>25</v>
      </c>
      <c r="G4" s="90">
        <v>1082</v>
      </c>
      <c r="H4" s="115">
        <v>25</v>
      </c>
      <c r="I4" s="91">
        <f>F4+H4</f>
        <v>50</v>
      </c>
      <c r="L4" s="75"/>
      <c r="M4" s="76"/>
    </row>
    <row r="5" spans="1:13" s="73" customFormat="1" x14ac:dyDescent="0.3">
      <c r="A5" s="90" t="s">
        <v>180</v>
      </c>
      <c r="B5" s="91">
        <v>25.68</v>
      </c>
      <c r="C5" s="122"/>
      <c r="D5" s="94"/>
      <c r="E5" s="90">
        <v>3728</v>
      </c>
      <c r="F5" s="91">
        <f t="shared" si="0"/>
        <v>12.84</v>
      </c>
      <c r="G5" s="90">
        <v>1083</v>
      </c>
      <c r="H5" s="115">
        <v>12.84</v>
      </c>
      <c r="I5" s="91">
        <f>D5+F5+H5</f>
        <v>25.68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3729</v>
      </c>
      <c r="F6" s="91">
        <f t="shared" si="0"/>
        <v>34</v>
      </c>
      <c r="G6" s="90">
        <v>1084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9" t="s">
        <v>269</v>
      </c>
      <c r="B7" s="91">
        <v>122.4</v>
      </c>
      <c r="C7" s="122"/>
      <c r="D7" s="94"/>
      <c r="E7" s="90">
        <v>3730</v>
      </c>
      <c r="F7" s="91">
        <v>122.4</v>
      </c>
      <c r="G7" s="148"/>
      <c r="H7" s="149"/>
      <c r="I7" s="91">
        <f t="shared" ref="I7" si="2">D7+F7+H7</f>
        <v>122.4</v>
      </c>
      <c r="L7" s="75"/>
      <c r="M7" s="76"/>
    </row>
    <row r="8" spans="1:13" s="73" customFormat="1" x14ac:dyDescent="0.3">
      <c r="A8" s="90" t="s">
        <v>265</v>
      </c>
      <c r="B8" s="91">
        <v>369.4</v>
      </c>
      <c r="C8" s="122"/>
      <c r="D8" s="94"/>
      <c r="E8" s="90">
        <v>3731</v>
      </c>
      <c r="F8" s="91">
        <v>369.4</v>
      </c>
      <c r="G8" s="148"/>
      <c r="H8" s="149"/>
      <c r="I8" s="143">
        <f>F8+H10</f>
        <v>369.4</v>
      </c>
      <c r="L8" s="75"/>
      <c r="M8" s="76"/>
    </row>
    <row r="9" spans="1:13" s="73" customFormat="1" ht="17.399999999999999" customHeight="1" x14ac:dyDescent="0.3">
      <c r="A9" s="90" t="s">
        <v>266</v>
      </c>
      <c r="B9" s="91">
        <v>369.4</v>
      </c>
      <c r="C9" s="122"/>
      <c r="D9" s="94"/>
      <c r="E9" s="90">
        <v>3732</v>
      </c>
      <c r="F9" s="91">
        <v>369.4</v>
      </c>
      <c r="G9" s="148"/>
      <c r="H9" s="149"/>
      <c r="I9" s="143">
        <v>369.4</v>
      </c>
      <c r="L9" s="75"/>
      <c r="M9" s="76"/>
    </row>
    <row r="10" spans="1:13" s="73" customFormat="1" x14ac:dyDescent="0.3">
      <c r="A10" s="90" t="s">
        <v>267</v>
      </c>
      <c r="B10" s="91">
        <v>369.4</v>
      </c>
      <c r="C10" s="122"/>
      <c r="D10" s="94"/>
      <c r="E10" s="90">
        <v>3733</v>
      </c>
      <c r="F10" s="91">
        <v>369.4</v>
      </c>
      <c r="G10" s="93"/>
      <c r="H10" s="94"/>
      <c r="I10" s="143">
        <f>F10+H12</f>
        <v>369.4</v>
      </c>
      <c r="J10" s="63"/>
      <c r="K10" s="63"/>
      <c r="L10" s="12"/>
      <c r="M10" s="18"/>
    </row>
    <row r="11" spans="1:13" s="73" customFormat="1" x14ac:dyDescent="0.3">
      <c r="A11" s="106" t="s">
        <v>238</v>
      </c>
      <c r="B11" s="82">
        <v>615.29999999999995</v>
      </c>
      <c r="C11" s="122"/>
      <c r="D11" s="94"/>
      <c r="E11" s="94"/>
      <c r="F11" s="94"/>
      <c r="G11" s="63">
        <v>1085</v>
      </c>
      <c r="H11" s="91">
        <v>615.29999999999995</v>
      </c>
      <c r="I11" s="91">
        <f>H11</f>
        <v>615.29999999999995</v>
      </c>
      <c r="J11" s="63"/>
      <c r="K11" s="63"/>
      <c r="L11" s="12"/>
      <c r="M11" s="18"/>
    </row>
    <row r="12" spans="1:13" s="73" customFormat="1" x14ac:dyDescent="0.3">
      <c r="B12" s="91"/>
      <c r="C12" s="122"/>
      <c r="D12" s="94"/>
      <c r="E12" s="118"/>
      <c r="F12" s="94"/>
      <c r="G12" s="90"/>
      <c r="H12" s="115">
        <f>B12</f>
        <v>0</v>
      </c>
      <c r="I12" s="143">
        <f>B12</f>
        <v>0</v>
      </c>
      <c r="J12" s="63"/>
      <c r="K12" s="63"/>
      <c r="L12" s="12"/>
      <c r="M12" s="18"/>
    </row>
    <row r="13" spans="1:13" s="73" customFormat="1" x14ac:dyDescent="0.3">
      <c r="A13" s="106"/>
      <c r="B13" s="91"/>
      <c r="C13" s="90"/>
      <c r="D13" s="82"/>
      <c r="E13" s="118"/>
      <c r="F13" s="94"/>
      <c r="G13" s="148"/>
      <c r="H13" s="149"/>
      <c r="I13" s="143">
        <f t="shared" ref="I13:I14" si="3">D13</f>
        <v>0</v>
      </c>
      <c r="J13" s="63"/>
      <c r="K13" s="63"/>
      <c r="L13" s="12"/>
      <c r="M13" s="18"/>
    </row>
    <row r="14" spans="1:13" s="73" customFormat="1" x14ac:dyDescent="0.3">
      <c r="A14" s="99" t="s">
        <v>271</v>
      </c>
      <c r="B14" s="82">
        <v>64</v>
      </c>
      <c r="C14" s="92"/>
      <c r="D14" s="91">
        <v>64</v>
      </c>
      <c r="E14" s="146"/>
      <c r="F14" s="147"/>
      <c r="G14" s="93"/>
      <c r="H14" s="94"/>
      <c r="I14" s="143">
        <f t="shared" si="3"/>
        <v>64</v>
      </c>
      <c r="J14" s="63"/>
      <c r="K14" s="63"/>
      <c r="L14" s="12"/>
      <c r="M14" s="18"/>
    </row>
    <row r="15" spans="1:13" s="73" customFormat="1" x14ac:dyDescent="0.3">
      <c r="A15" s="90" t="s">
        <v>171</v>
      </c>
      <c r="B15" s="91">
        <v>900</v>
      </c>
      <c r="C15" s="102"/>
      <c r="D15" s="133">
        <v>600</v>
      </c>
      <c r="E15" s="112">
        <v>3734</v>
      </c>
      <c r="F15" s="133">
        <v>175</v>
      </c>
      <c r="G15" s="90">
        <v>1086</v>
      </c>
      <c r="H15" s="115">
        <v>125</v>
      </c>
      <c r="I15" s="91">
        <f t="shared" si="1"/>
        <v>900</v>
      </c>
      <c r="L15" s="75"/>
      <c r="M15" s="76"/>
    </row>
    <row r="16" spans="1:13" ht="15" thickBot="1" x14ac:dyDescent="0.35">
      <c r="A16" s="50" t="s">
        <v>13</v>
      </c>
      <c r="B16" s="113">
        <f>SUM(B2:B15)</f>
        <v>3120.37</v>
      </c>
      <c r="C16" s="135"/>
      <c r="D16" s="113">
        <f>SUM(D13:D15)</f>
        <v>664</v>
      </c>
      <c r="E16" s="136"/>
      <c r="F16" s="113">
        <f>F2+F3+F4+F5+F6+F7+F8+F9+F10+F15</f>
        <v>1560.835</v>
      </c>
      <c r="G16" s="136"/>
      <c r="H16" s="137">
        <f>H2+H3+H4+H5+H6+H11+H12+H15</f>
        <v>895.53</v>
      </c>
      <c r="I16" s="138">
        <f>SUM(I2:I15)</f>
        <v>3120.3649999999998</v>
      </c>
      <c r="J16" s="3"/>
      <c r="L16" s="38"/>
    </row>
    <row r="17" spans="1:16" ht="15" thickBot="1" x14ac:dyDescent="0.35">
      <c r="A17" s="29"/>
      <c r="B17" s="117"/>
      <c r="C17" s="47"/>
      <c r="D17" s="44"/>
      <c r="E17" s="118"/>
      <c r="F17" s="118"/>
      <c r="G17" s="118"/>
      <c r="H17" s="118"/>
      <c r="I17" s="117"/>
    </row>
    <row r="18" spans="1:16" s="73" customFormat="1" ht="15" thickBot="1" x14ac:dyDescent="0.35">
      <c r="A18" s="126" t="s">
        <v>65</v>
      </c>
      <c r="B18" s="150"/>
      <c r="C18" s="120"/>
      <c r="D18" s="44"/>
      <c r="E18" s="118"/>
      <c r="F18" s="44"/>
      <c r="G18" s="118"/>
      <c r="H18" s="44"/>
      <c r="I18" s="44"/>
    </row>
    <row r="19" spans="1:16" s="73" customFormat="1" x14ac:dyDescent="0.3">
      <c r="A19" s="1" t="s">
        <v>30</v>
      </c>
      <c r="B19" s="129">
        <v>660135.03</v>
      </c>
      <c r="C19" s="128" t="s">
        <v>268</v>
      </c>
      <c r="D19" s="12"/>
      <c r="E19" s="63"/>
      <c r="F19" s="12"/>
      <c r="G19" s="63"/>
      <c r="H19" s="12"/>
      <c r="I19" s="12"/>
      <c r="L19" s="75"/>
      <c r="M19" s="76"/>
    </row>
    <row r="20" spans="1:16" s="73" customFormat="1" x14ac:dyDescent="0.3">
      <c r="A20" s="1" t="s">
        <v>31</v>
      </c>
      <c r="B20" s="132">
        <v>444242.19</v>
      </c>
      <c r="C20" s="72"/>
      <c r="E20" s="63"/>
      <c r="F20" s="12"/>
      <c r="G20" s="63"/>
      <c r="H20" s="12"/>
      <c r="I20" s="12"/>
      <c r="L20" s="75"/>
      <c r="M20" s="76"/>
    </row>
    <row r="21" spans="1:16" s="73" customFormat="1" x14ac:dyDescent="0.3">
      <c r="A21" s="1"/>
      <c r="B21" s="129"/>
      <c r="C21" s="72"/>
      <c r="D21" s="12"/>
      <c r="E21" s="63"/>
      <c r="F21" s="12"/>
      <c r="G21" s="63"/>
      <c r="H21" s="12"/>
      <c r="I21" s="12"/>
      <c r="L21" s="75"/>
      <c r="M21" s="76"/>
    </row>
    <row r="22" spans="1:16" s="73" customFormat="1" x14ac:dyDescent="0.3">
      <c r="A22" s="1" t="s">
        <v>32</v>
      </c>
      <c r="B22" s="129">
        <v>85590.03</v>
      </c>
      <c r="C22" s="72"/>
      <c r="D22" s="12"/>
      <c r="E22" s="63"/>
      <c r="F22" s="12"/>
      <c r="G22" s="63"/>
      <c r="H22" s="12"/>
      <c r="I22" s="12"/>
      <c r="L22" s="75"/>
      <c r="M22" s="76"/>
    </row>
    <row r="23" spans="1:16" s="73" customFormat="1" x14ac:dyDescent="0.3">
      <c r="A23" s="1" t="s">
        <v>33</v>
      </c>
      <c r="B23" s="129">
        <v>95181.99</v>
      </c>
      <c r="C23" s="12"/>
      <c r="D23" s="12"/>
      <c r="E23" s="63"/>
      <c r="F23" s="12"/>
      <c r="G23" s="63"/>
      <c r="H23" s="12"/>
      <c r="I23" s="12"/>
      <c r="K23" s="63"/>
      <c r="L23" s="75"/>
      <c r="M23" s="76"/>
      <c r="N23" s="63"/>
      <c r="O23" s="63"/>
      <c r="P23" s="63"/>
    </row>
    <row r="24" spans="1:16" s="73" customFormat="1" ht="15" thickBot="1" x14ac:dyDescent="0.35">
      <c r="A24" s="1"/>
      <c r="B24" s="129"/>
      <c r="C24" s="12"/>
      <c r="D24" s="12"/>
      <c r="E24" s="63"/>
      <c r="F24" s="12"/>
      <c r="G24" s="63"/>
      <c r="H24" s="12"/>
      <c r="I24" s="12"/>
      <c r="K24" s="63"/>
      <c r="L24" s="75"/>
      <c r="M24" s="76"/>
      <c r="N24" s="63"/>
      <c r="O24" s="63"/>
      <c r="P24" s="63"/>
    </row>
    <row r="25" spans="1:16" s="22" customFormat="1" ht="15" thickBot="1" x14ac:dyDescent="0.35">
      <c r="A25" s="1" t="s">
        <v>34</v>
      </c>
      <c r="B25" s="129">
        <v>59245.27</v>
      </c>
      <c r="C25" s="3"/>
      <c r="D25" s="3"/>
      <c r="E25" s="6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1" t="s">
        <v>35</v>
      </c>
      <c r="B26" s="129">
        <v>59182.98</v>
      </c>
      <c r="C26" s="3"/>
      <c r="D26" s="18"/>
      <c r="E26" s="3"/>
      <c r="F26" s="18"/>
      <c r="G26" s="3"/>
      <c r="H26" s="18"/>
      <c r="I26" s="18"/>
    </row>
    <row r="27" spans="1:16" ht="18.600000000000001" thickBot="1" x14ac:dyDescent="0.4">
      <c r="A27" s="42" t="s">
        <v>36</v>
      </c>
      <c r="B27" s="151">
        <v>12906.5</v>
      </c>
      <c r="C27" s="3"/>
      <c r="D27" s="110"/>
      <c r="E27" s="63"/>
      <c r="F27" s="12"/>
      <c r="G27" s="63"/>
      <c r="H27" s="12"/>
      <c r="I27" s="18"/>
    </row>
    <row r="28" spans="1:16" x14ac:dyDescent="0.3">
      <c r="A28" s="45" t="s">
        <v>270</v>
      </c>
      <c r="B28" s="12"/>
      <c r="C28" s="3"/>
      <c r="D28" s="72"/>
      <c r="E28" s="12"/>
      <c r="F28" s="18"/>
      <c r="G28" s="3"/>
      <c r="H28" s="18"/>
      <c r="I28" s="18"/>
    </row>
    <row r="29" spans="1:16" x14ac:dyDescent="0.3">
      <c r="A29" s="12"/>
      <c r="B29" s="18"/>
      <c r="C29" s="3"/>
      <c r="D29" s="63"/>
      <c r="E29" s="12"/>
      <c r="F29" s="12"/>
      <c r="G29" s="63"/>
      <c r="H29" s="12"/>
      <c r="I29" s="12"/>
    </row>
    <row r="30" spans="1:16" x14ac:dyDescent="0.3">
      <c r="A30" s="12"/>
      <c r="B30" s="18"/>
      <c r="C30" s="3"/>
      <c r="D30" s="63"/>
      <c r="E30" s="12"/>
      <c r="F30" s="12"/>
      <c r="G30" s="63"/>
      <c r="H30" s="12"/>
      <c r="I30" s="12"/>
    </row>
    <row r="31" spans="1:16" x14ac:dyDescent="0.3">
      <c r="A31" s="12"/>
      <c r="B31" s="18"/>
      <c r="C31" s="3"/>
      <c r="D31" s="12"/>
      <c r="E31" s="12"/>
      <c r="F31" s="12"/>
      <c r="G31" s="63"/>
      <c r="H31" s="12"/>
      <c r="I31" s="12"/>
    </row>
    <row r="32" spans="1:16" x14ac:dyDescent="0.3">
      <c r="A32" s="3"/>
      <c r="B32" s="18"/>
      <c r="C32" s="3"/>
      <c r="D32" s="18"/>
      <c r="E32" s="3"/>
      <c r="F32" s="18"/>
      <c r="G32" s="3"/>
      <c r="H32" s="18"/>
      <c r="I32" s="18"/>
    </row>
    <row r="33" spans="1:18" x14ac:dyDescent="0.3">
      <c r="A33" s="3"/>
      <c r="B33" s="18"/>
      <c r="C33" s="3"/>
      <c r="D33" s="18"/>
      <c r="E33" s="3"/>
      <c r="F33" s="18"/>
      <c r="G33" s="3"/>
      <c r="H33" s="18"/>
      <c r="I33" s="18"/>
    </row>
    <row r="34" spans="1:18" x14ac:dyDescent="0.3">
      <c r="A34" s="3"/>
      <c r="B34" s="18"/>
      <c r="C34" s="3"/>
      <c r="D34" s="18"/>
      <c r="E34" s="3"/>
      <c r="F34" s="18"/>
      <c r="G34" s="3"/>
      <c r="H34" s="18"/>
      <c r="I34" s="18"/>
    </row>
    <row r="35" spans="1:18" s="1" customFormat="1" x14ac:dyDescent="0.3">
      <c r="A35" s="3"/>
      <c r="B35" s="12"/>
      <c r="C35" s="12"/>
      <c r="D35" s="18"/>
      <c r="E35" s="3"/>
      <c r="F35" s="3"/>
      <c r="G35" s="3"/>
      <c r="H35" s="3"/>
      <c r="I35" s="3"/>
      <c r="J35"/>
      <c r="K35"/>
      <c r="L35"/>
      <c r="M35" s="3"/>
      <c r="N35" s="3"/>
      <c r="O35" s="3"/>
      <c r="P35" s="3"/>
      <c r="Q35" s="3"/>
      <c r="R35" s="3"/>
    </row>
    <row r="36" spans="1:18" s="1" customFormat="1" x14ac:dyDescent="0.3">
      <c r="A36" s="3"/>
      <c r="B36" s="12"/>
      <c r="C36" s="12"/>
      <c r="D36" s="18"/>
      <c r="E36" s="3"/>
      <c r="F36" s="3"/>
      <c r="G36" s="3"/>
      <c r="H36" s="3"/>
      <c r="I36" s="3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3"/>
      <c r="B37" s="12"/>
      <c r="C37" s="12"/>
      <c r="D37" s="18"/>
      <c r="E37" s="3"/>
      <c r="F37" s="3"/>
      <c r="G37" s="3"/>
      <c r="H37" s="3"/>
      <c r="I37" s="3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3"/>
      <c r="B38" s="3"/>
      <c r="C38" s="3"/>
      <c r="D38" s="18"/>
      <c r="E38" s="3"/>
      <c r="F38" s="3"/>
      <c r="G38" s="3"/>
      <c r="H38" s="3"/>
      <c r="I38" s="3"/>
      <c r="J38"/>
      <c r="K38"/>
      <c r="L38"/>
      <c r="M38" s="3"/>
      <c r="N38" s="3"/>
      <c r="O38" s="3"/>
      <c r="P38" s="3"/>
      <c r="Q38" s="3"/>
      <c r="R38" s="3"/>
    </row>
    <row r="39" spans="1:18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18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18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SPREADSHEET-October, 2019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3"/>
  <sheetViews>
    <sheetView topLeftCell="D1" workbookViewId="0">
      <selection activeCell="B28" sqref="B28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/>
      <c r="D2" s="91">
        <f>B2*79.9%</f>
        <v>38.30406</v>
      </c>
      <c r="E2" s="90">
        <v>3617</v>
      </c>
      <c r="F2" s="91">
        <f>B2*13.8%</f>
        <v>6.6157200000000005</v>
      </c>
      <c r="G2" s="90">
        <v>992</v>
      </c>
      <c r="H2" s="91">
        <f>B2*6.3%</f>
        <v>3.0202199999999997</v>
      </c>
      <c r="I2" s="91">
        <f t="shared" ref="I2:I12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74.75</v>
      </c>
      <c r="C3" s="92"/>
      <c r="D3" s="91">
        <f>B3*79.9%</f>
        <v>59.725250000000003</v>
      </c>
      <c r="E3" s="90">
        <v>3618</v>
      </c>
      <c r="F3" s="91">
        <f>B3*13.8%</f>
        <v>10.3155</v>
      </c>
      <c r="G3" s="90">
        <v>993</v>
      </c>
      <c r="H3" s="91">
        <f>B3*6.3%</f>
        <v>4.7092499999999999</v>
      </c>
      <c r="I3" s="91">
        <f t="shared" si="0"/>
        <v>74.75</v>
      </c>
      <c r="L3" s="75" t="s">
        <v>10</v>
      </c>
      <c r="M3" s="76">
        <v>6.3E-2</v>
      </c>
    </row>
    <row r="4" spans="1:13" s="73" customFormat="1" x14ac:dyDescent="0.3">
      <c r="A4" s="99" t="s">
        <v>90</v>
      </c>
      <c r="B4" s="91">
        <v>0</v>
      </c>
      <c r="C4" s="92"/>
      <c r="D4" s="91"/>
      <c r="E4" s="90"/>
      <c r="F4" s="91">
        <v>0</v>
      </c>
      <c r="G4" s="90"/>
      <c r="H4" s="91">
        <v>0</v>
      </c>
      <c r="I4" s="91">
        <f t="shared" si="0"/>
        <v>0</v>
      </c>
      <c r="L4" s="75"/>
      <c r="M4" s="76"/>
    </row>
    <row r="5" spans="1:13" s="73" customFormat="1" x14ac:dyDescent="0.3">
      <c r="A5" s="99" t="s">
        <v>161</v>
      </c>
      <c r="B5" s="91">
        <v>628</v>
      </c>
      <c r="C5" s="92"/>
      <c r="D5" s="91">
        <v>628</v>
      </c>
      <c r="E5" s="90"/>
      <c r="F5" s="91"/>
      <c r="G5" s="90"/>
      <c r="H5" s="91"/>
      <c r="I5" s="91">
        <f>D5+F5+H5</f>
        <v>628</v>
      </c>
      <c r="L5" s="75"/>
      <c r="M5" s="76"/>
    </row>
    <row r="6" spans="1:13" s="73" customFormat="1" x14ac:dyDescent="0.3">
      <c r="A6" s="99" t="s">
        <v>69</v>
      </c>
      <c r="B6" s="91">
        <v>741.2</v>
      </c>
      <c r="C6" s="92"/>
      <c r="D6" s="91">
        <v>741.2</v>
      </c>
      <c r="E6" s="90"/>
      <c r="F6" s="91"/>
      <c r="G6" s="90"/>
      <c r="H6" s="91"/>
      <c r="I6" s="91">
        <f t="shared" ref="I6:I10" si="1">D6+F6+H6</f>
        <v>741.2</v>
      </c>
      <c r="L6" s="75"/>
      <c r="M6" s="76"/>
    </row>
    <row r="7" spans="1:13" s="73" customFormat="1" x14ac:dyDescent="0.3">
      <c r="A7" s="99" t="s">
        <v>70</v>
      </c>
      <c r="B7" s="91">
        <v>776.3</v>
      </c>
      <c r="C7" s="92"/>
      <c r="D7" s="91">
        <v>776.3</v>
      </c>
      <c r="E7" s="90"/>
      <c r="F7" s="91"/>
      <c r="G7" s="90"/>
      <c r="H7" s="91"/>
      <c r="I7" s="91">
        <f t="shared" si="1"/>
        <v>776.3</v>
      </c>
      <c r="L7" s="75"/>
      <c r="M7" s="76"/>
    </row>
    <row r="8" spans="1:13" s="73" customFormat="1" x14ac:dyDescent="0.3">
      <c r="A8" s="99" t="s">
        <v>162</v>
      </c>
      <c r="B8" s="91">
        <v>814.45</v>
      </c>
      <c r="C8" s="92"/>
      <c r="D8" s="91">
        <v>814.45</v>
      </c>
      <c r="E8" s="90"/>
      <c r="F8" s="91"/>
      <c r="G8" s="90"/>
      <c r="H8" s="91"/>
      <c r="I8" s="91">
        <f t="shared" si="1"/>
        <v>814.45</v>
      </c>
      <c r="L8" s="75"/>
      <c r="M8" s="76"/>
    </row>
    <row r="9" spans="1:13" s="73" customFormat="1" x14ac:dyDescent="0.3">
      <c r="A9" s="99" t="s">
        <v>72</v>
      </c>
      <c r="B9" s="91">
        <v>966.24</v>
      </c>
      <c r="C9" s="92"/>
      <c r="D9" s="91">
        <v>966.24</v>
      </c>
      <c r="E9" s="90"/>
      <c r="F9" s="91"/>
      <c r="G9" s="90"/>
      <c r="H9" s="91"/>
      <c r="I9" s="91">
        <f t="shared" si="1"/>
        <v>966.24</v>
      </c>
      <c r="L9" s="75"/>
      <c r="M9" s="76"/>
    </row>
    <row r="10" spans="1:13" s="73" customFormat="1" x14ac:dyDescent="0.3">
      <c r="A10" s="99" t="s">
        <v>163</v>
      </c>
      <c r="B10" s="91">
        <v>1356.5</v>
      </c>
      <c r="C10" s="92"/>
      <c r="D10" s="91">
        <v>1356.05</v>
      </c>
      <c r="E10" s="90"/>
      <c r="F10" s="91"/>
      <c r="G10" s="90"/>
      <c r="H10" s="91"/>
      <c r="I10" s="91">
        <f t="shared" si="1"/>
        <v>1356.05</v>
      </c>
      <c r="L10" s="75"/>
      <c r="M10" s="76"/>
    </row>
    <row r="11" spans="1:13" s="73" customFormat="1" x14ac:dyDescent="0.3">
      <c r="A11" s="90" t="s">
        <v>153</v>
      </c>
      <c r="B11" s="91">
        <v>200.54</v>
      </c>
      <c r="C11" s="92"/>
      <c r="D11" s="91">
        <f>B11*79.9%</f>
        <v>160.23146</v>
      </c>
      <c r="E11" s="90">
        <v>3619</v>
      </c>
      <c r="F11" s="91">
        <f>B11*13.8%</f>
        <v>27.674520000000001</v>
      </c>
      <c r="G11" s="90">
        <v>994</v>
      </c>
      <c r="H11" s="91">
        <f>B11*6.3%</f>
        <v>12.63402</v>
      </c>
      <c r="I11" s="91">
        <f>D11+F11+H11</f>
        <v>200.54</v>
      </c>
    </row>
    <row r="12" spans="1:13" s="73" customFormat="1" x14ac:dyDescent="0.3">
      <c r="A12" s="90" t="s">
        <v>154</v>
      </c>
      <c r="B12" s="91"/>
      <c r="C12" s="92"/>
      <c r="D12" s="91"/>
      <c r="E12" s="90"/>
      <c r="F12" s="91"/>
      <c r="G12" s="90"/>
      <c r="H12" s="91"/>
      <c r="I12" s="91">
        <f t="shared" si="0"/>
        <v>0</v>
      </c>
      <c r="L12" s="75"/>
      <c r="M12" s="76"/>
    </row>
    <row r="13" spans="1:13" s="73" customFormat="1" x14ac:dyDescent="0.3">
      <c r="A13" s="90" t="s">
        <v>89</v>
      </c>
      <c r="B13" s="91">
        <v>68</v>
      </c>
      <c r="C13" s="92"/>
      <c r="D13" s="91">
        <v>54.34</v>
      </c>
      <c r="E13" s="90">
        <v>3620</v>
      </c>
      <c r="F13" s="91">
        <v>9.3800000000000008</v>
      </c>
      <c r="G13" s="90">
        <v>995</v>
      </c>
      <c r="H13" s="91">
        <v>4.28</v>
      </c>
      <c r="I13" s="91">
        <f>D13+F13+H13</f>
        <v>68</v>
      </c>
    </row>
    <row r="14" spans="1:13" x14ac:dyDescent="0.3">
      <c r="A14" s="106" t="s">
        <v>94</v>
      </c>
      <c r="B14" s="82">
        <v>16.100000000000001</v>
      </c>
      <c r="D14" s="10">
        <v>16.100000000000001</v>
      </c>
      <c r="I14" s="91">
        <f>D14+F14+H14</f>
        <v>16.100000000000001</v>
      </c>
    </row>
    <row r="15" spans="1:13" s="73" customFormat="1" x14ac:dyDescent="0.3">
      <c r="A15" s="90" t="s">
        <v>19</v>
      </c>
      <c r="B15" s="91">
        <v>600</v>
      </c>
      <c r="C15" s="92"/>
      <c r="D15" s="91">
        <f t="shared" ref="D15" si="2">B15*79.9%</f>
        <v>479.40000000000003</v>
      </c>
      <c r="E15" s="90">
        <v>3621</v>
      </c>
      <c r="F15" s="91">
        <f t="shared" ref="F15" si="3">B15*13.8%</f>
        <v>82.800000000000011</v>
      </c>
      <c r="G15" s="90">
        <v>996</v>
      </c>
      <c r="H15" s="91">
        <f t="shared" ref="H15" si="4">B15*6.3%</f>
        <v>37.799999999999997</v>
      </c>
      <c r="I15" s="91">
        <f>D15+F15+H15</f>
        <v>600</v>
      </c>
    </row>
    <row r="16" spans="1:13" s="73" customFormat="1" x14ac:dyDescent="0.3">
      <c r="A16" s="90" t="s">
        <v>155</v>
      </c>
      <c r="B16" s="91">
        <v>125.98</v>
      </c>
      <c r="C16" s="92"/>
      <c r="D16" s="91"/>
      <c r="E16" s="90">
        <v>3622</v>
      </c>
      <c r="F16" s="91">
        <v>125.98</v>
      </c>
      <c r="G16" s="90"/>
      <c r="H16" s="91">
        <v>0</v>
      </c>
      <c r="I16" s="91">
        <f>D16+F16+H16</f>
        <v>125.98</v>
      </c>
      <c r="L16" s="75"/>
      <c r="M16" s="76"/>
    </row>
    <row r="17" spans="1:18" s="73" customFormat="1" x14ac:dyDescent="0.3">
      <c r="A17" s="90" t="s">
        <v>156</v>
      </c>
      <c r="B17" s="91">
        <v>355.4</v>
      </c>
      <c r="C17" s="92"/>
      <c r="D17" s="91"/>
      <c r="E17" s="90">
        <v>3623</v>
      </c>
      <c r="F17" s="91">
        <v>355.4</v>
      </c>
      <c r="G17" s="90"/>
      <c r="H17" s="91">
        <v>0</v>
      </c>
      <c r="I17" s="91">
        <f t="shared" ref="I17:I18" si="5">D17+F17+H17</f>
        <v>355.4</v>
      </c>
      <c r="L17" s="75"/>
      <c r="M17" s="76"/>
    </row>
    <row r="18" spans="1:18" s="73" customFormat="1" x14ac:dyDescent="0.3">
      <c r="A18" s="90" t="s">
        <v>157</v>
      </c>
      <c r="B18" s="91">
        <v>355.4</v>
      </c>
      <c r="C18" s="92"/>
      <c r="D18" s="91"/>
      <c r="E18" s="63">
        <v>3625</v>
      </c>
      <c r="F18" s="91">
        <v>355.4</v>
      </c>
      <c r="G18" s="90"/>
      <c r="H18" s="91">
        <v>0</v>
      </c>
      <c r="I18" s="91">
        <f t="shared" si="5"/>
        <v>355.4</v>
      </c>
      <c r="L18" s="75"/>
      <c r="M18" s="76"/>
    </row>
    <row r="19" spans="1:18" s="73" customFormat="1" ht="15" thickBot="1" x14ac:dyDescent="0.35">
      <c r="A19" s="90" t="s">
        <v>158</v>
      </c>
      <c r="B19" s="91">
        <v>418.39</v>
      </c>
      <c r="C19" s="91"/>
      <c r="D19" s="91"/>
      <c r="E19" s="90"/>
      <c r="F19" s="91"/>
      <c r="G19" s="90">
        <v>997</v>
      </c>
      <c r="H19" s="91">
        <v>418.39</v>
      </c>
      <c r="I19" s="91">
        <f>D19+F19+H19</f>
        <v>418.39</v>
      </c>
      <c r="L19" s="75"/>
      <c r="M19" s="76"/>
    </row>
    <row r="20" spans="1:18" s="22" customFormat="1" ht="15" thickBot="1" x14ac:dyDescent="0.35">
      <c r="A20" s="50" t="s">
        <v>13</v>
      </c>
      <c r="B20" s="78">
        <f>SUM(B2:B19)</f>
        <v>7545.19</v>
      </c>
      <c r="C20" s="81"/>
      <c r="D20" s="70">
        <f>SUM(D2:D19)</f>
        <v>6090.3407699999998</v>
      </c>
      <c r="E20" s="42"/>
      <c r="F20" s="70">
        <f>SUM(F2:F19)</f>
        <v>973.56573999999989</v>
      </c>
      <c r="G20" s="42"/>
      <c r="H20" s="70">
        <f>SUM(H2:H19)</f>
        <v>480.83348999999998</v>
      </c>
      <c r="I20" s="70">
        <f>SUM(I2:I19)</f>
        <v>7544.74</v>
      </c>
      <c r="J20" s="22" t="s">
        <v>164</v>
      </c>
    </row>
    <row r="21" spans="1:18" ht="15" thickBot="1" x14ac:dyDescent="0.35">
      <c r="A21" s="45" t="s">
        <v>65</v>
      </c>
      <c r="B21" s="20"/>
      <c r="C21" s="21"/>
      <c r="D21" s="10"/>
      <c r="F21" s="10"/>
      <c r="H21" s="10"/>
      <c r="I21" s="20">
        <f>D21+F21+H21</f>
        <v>0</v>
      </c>
    </row>
    <row r="22" spans="1:18" ht="18" x14ac:dyDescent="0.35">
      <c r="A22" s="2" t="s">
        <v>30</v>
      </c>
      <c r="B22" s="39"/>
      <c r="C22" s="3"/>
      <c r="D22" s="71"/>
      <c r="E22" s="64"/>
      <c r="F22" s="65"/>
      <c r="G22" s="64"/>
      <c r="H22" s="66"/>
      <c r="I22" s="61"/>
    </row>
    <row r="23" spans="1:18" x14ac:dyDescent="0.3">
      <c r="A23" s="2" t="s">
        <v>31</v>
      </c>
      <c r="B23" s="39"/>
      <c r="C23" s="2"/>
      <c r="D23" s="72"/>
      <c r="E23" s="12"/>
      <c r="F23" s="18"/>
      <c r="G23" s="3"/>
      <c r="H23" s="61"/>
      <c r="I23" s="61"/>
    </row>
    <row r="24" spans="1:18" x14ac:dyDescent="0.3">
      <c r="A24" s="2" t="s">
        <v>32</v>
      </c>
      <c r="B24" s="10">
        <v>34667.440000000002</v>
      </c>
      <c r="C24" s="3"/>
      <c r="D24" s="63" t="s">
        <v>160</v>
      </c>
      <c r="E24" s="12"/>
      <c r="F24" s="12"/>
      <c r="G24" s="63"/>
      <c r="H24" s="62"/>
      <c r="I24" s="62"/>
    </row>
    <row r="25" spans="1:18" x14ac:dyDescent="0.3">
      <c r="A25" s="2" t="s">
        <v>33</v>
      </c>
      <c r="B25" s="10">
        <v>74496.100000000006</v>
      </c>
      <c r="C25" s="3"/>
      <c r="D25" s="63"/>
      <c r="E25" s="12"/>
      <c r="F25" s="12"/>
      <c r="G25" s="63"/>
      <c r="H25" s="62"/>
      <c r="I25" s="62"/>
    </row>
    <row r="26" spans="1:18" x14ac:dyDescent="0.3">
      <c r="A26" s="2" t="s">
        <v>34</v>
      </c>
      <c r="B26" s="10">
        <v>67459.48</v>
      </c>
      <c r="C26" s="3"/>
      <c r="D26" s="12"/>
      <c r="E26" s="12"/>
      <c r="F26" s="12"/>
      <c r="G26" s="63"/>
      <c r="H26" s="62"/>
      <c r="I26" s="62"/>
    </row>
    <row r="27" spans="1:18" x14ac:dyDescent="0.3">
      <c r="A27" s="2" t="s">
        <v>35</v>
      </c>
      <c r="B27" s="10">
        <v>38049.910000000003</v>
      </c>
      <c r="C27" s="3"/>
      <c r="D27" s="18"/>
      <c r="E27" s="3"/>
      <c r="F27" s="18"/>
      <c r="G27" s="3"/>
      <c r="H27" s="61"/>
      <c r="I27" s="61"/>
    </row>
    <row r="28" spans="1:18" x14ac:dyDescent="0.3">
      <c r="A28" s="2" t="s">
        <v>36</v>
      </c>
      <c r="B28" s="10">
        <v>12070.92</v>
      </c>
      <c r="C28" s="3"/>
      <c r="D28" s="18"/>
      <c r="E28" s="3"/>
      <c r="F28" s="18"/>
      <c r="G28" s="3"/>
      <c r="H28" s="61"/>
      <c r="I28" s="61"/>
    </row>
    <row r="29" spans="1:18" x14ac:dyDescent="0.3">
      <c r="A29" s="45" t="s">
        <v>159</v>
      </c>
      <c r="B29" s="18"/>
      <c r="C29" s="3"/>
      <c r="D29" s="18"/>
      <c r="E29" s="3"/>
      <c r="F29" s="18"/>
      <c r="G29" s="3"/>
      <c r="H29" s="61"/>
      <c r="I29" s="10"/>
    </row>
    <row r="30" spans="1:18" s="1" customFormat="1" x14ac:dyDescent="0.3">
      <c r="A30" s="12"/>
      <c r="B30" s="12"/>
      <c r="C30" s="12"/>
      <c r="D30" s="18"/>
      <c r="E30" s="3"/>
      <c r="F30" s="3"/>
      <c r="G30" s="3"/>
      <c r="H30" s="107"/>
      <c r="J30"/>
      <c r="K30"/>
      <c r="L30"/>
      <c r="M30" s="3"/>
      <c r="N30" s="3"/>
      <c r="O30" s="3"/>
      <c r="P30" s="3"/>
      <c r="Q30" s="3"/>
      <c r="R30" s="3"/>
    </row>
    <row r="31" spans="1:18" s="1" customFormat="1" x14ac:dyDescent="0.3">
      <c r="A31" s="12"/>
      <c r="B31" s="12"/>
      <c r="C31" s="12"/>
      <c r="D31" s="18"/>
      <c r="E31" s="3"/>
      <c r="F31" s="3"/>
      <c r="G31" s="3"/>
      <c r="H31" s="107"/>
      <c r="J31"/>
      <c r="K31"/>
      <c r="L31"/>
      <c r="M31" s="3"/>
      <c r="N31" s="3"/>
      <c r="O31" s="3"/>
      <c r="P31" s="3"/>
      <c r="Q31" s="3"/>
      <c r="R31" s="3"/>
    </row>
    <row r="32" spans="1:18" s="1" customFormat="1" x14ac:dyDescent="0.3">
      <c r="A32" s="12"/>
      <c r="B32" s="12"/>
      <c r="C32" s="12"/>
      <c r="D32" s="10"/>
      <c r="J32"/>
      <c r="K32"/>
      <c r="L32"/>
      <c r="M32" s="3"/>
      <c r="N32" s="3"/>
      <c r="O32" s="3"/>
      <c r="P32" s="3"/>
      <c r="Q32" s="3"/>
      <c r="R32" s="3"/>
    </row>
    <row r="33" spans="1:18" s="1" customFormat="1" x14ac:dyDescent="0.3">
      <c r="A33"/>
      <c r="B33"/>
      <c r="C33"/>
      <c r="D33" s="10"/>
      <c r="J33"/>
      <c r="K33"/>
      <c r="L33"/>
      <c r="M33" s="3"/>
      <c r="N33" s="3"/>
      <c r="O33" s="3"/>
      <c r="P33" s="3"/>
      <c r="Q33" s="3"/>
      <c r="R33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JANUARY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8"/>
  <sheetViews>
    <sheetView workbookViewId="0">
      <selection activeCell="M32" sqref="M3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4282</v>
      </c>
      <c r="D2" s="91">
        <f>B2*79.9%</f>
        <v>38.30406</v>
      </c>
      <c r="E2" s="90">
        <v>3600</v>
      </c>
      <c r="F2" s="91">
        <f>B2*13.8%</f>
        <v>6.6157200000000005</v>
      </c>
      <c r="G2" s="90">
        <v>976</v>
      </c>
      <c r="H2" s="91">
        <f>B2*6.3%</f>
        <v>3.0202199999999997</v>
      </c>
      <c r="I2" s="91">
        <f t="shared" ref="I2:I6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8.58</v>
      </c>
      <c r="C3" s="92">
        <v>4283</v>
      </c>
      <c r="D3" s="91">
        <v>6.4</v>
      </c>
      <c r="E3" s="90">
        <f>3601</f>
        <v>3601</v>
      </c>
      <c r="F3" s="91">
        <f>B3*13.8%</f>
        <v>1.1840400000000002</v>
      </c>
      <c r="G3" s="90">
        <v>977</v>
      </c>
      <c r="H3" s="91">
        <v>1</v>
      </c>
      <c r="I3" s="91">
        <f t="shared" si="0"/>
        <v>8.5840400000000017</v>
      </c>
      <c r="L3" s="75" t="s">
        <v>10</v>
      </c>
      <c r="M3" s="76">
        <v>6.3E-2</v>
      </c>
    </row>
    <row r="4" spans="1:13" s="73" customFormat="1" x14ac:dyDescent="0.3">
      <c r="A4" s="99" t="s">
        <v>90</v>
      </c>
      <c r="B4" s="91">
        <v>10000</v>
      </c>
      <c r="C4" s="92"/>
      <c r="D4" s="94"/>
      <c r="E4" s="90">
        <f>3602</f>
        <v>3602</v>
      </c>
      <c r="F4" s="91">
        <v>6900</v>
      </c>
      <c r="G4" s="90">
        <v>978</v>
      </c>
      <c r="H4" s="91">
        <v>3100</v>
      </c>
      <c r="I4" s="91">
        <f t="shared" si="0"/>
        <v>10000</v>
      </c>
      <c r="L4" s="75"/>
      <c r="M4" s="76"/>
    </row>
    <row r="5" spans="1:13" s="73" customFormat="1" x14ac:dyDescent="0.3">
      <c r="A5" s="90" t="s">
        <v>114</v>
      </c>
      <c r="B5" s="91">
        <v>500.6</v>
      </c>
      <c r="C5" s="92">
        <v>4284</v>
      </c>
      <c r="D5" s="91">
        <f>B5*79.9%</f>
        <v>399.97940000000006</v>
      </c>
      <c r="E5" s="90">
        <v>3603</v>
      </c>
      <c r="F5" s="91">
        <f>B5*13.8%</f>
        <v>69.082800000000006</v>
      </c>
      <c r="G5" s="90">
        <v>979</v>
      </c>
      <c r="H5" s="91">
        <f>B5*6.3%</f>
        <v>31.537800000000001</v>
      </c>
      <c r="I5" s="91">
        <f t="shared" si="0"/>
        <v>500.60000000000008</v>
      </c>
      <c r="L5" s="75"/>
      <c r="M5" s="76"/>
    </row>
    <row r="6" spans="1:13" s="73" customFormat="1" x14ac:dyDescent="0.3">
      <c r="A6" s="90" t="s">
        <v>115</v>
      </c>
      <c r="B6" s="91">
        <v>635.4</v>
      </c>
      <c r="C6" s="92">
        <v>4285</v>
      </c>
      <c r="D6" s="91">
        <v>635.4</v>
      </c>
      <c r="E6" s="90"/>
      <c r="F6" s="94"/>
      <c r="G6" s="90"/>
      <c r="H6" s="94"/>
      <c r="I6" s="91">
        <f t="shared" si="0"/>
        <v>635.4</v>
      </c>
      <c r="L6" s="75"/>
      <c r="M6" s="76"/>
    </row>
    <row r="7" spans="1:13" s="73" customFormat="1" x14ac:dyDescent="0.3">
      <c r="A7" s="90" t="s">
        <v>80</v>
      </c>
      <c r="B7" s="91">
        <v>600</v>
      </c>
      <c r="C7" s="92"/>
      <c r="D7" s="94"/>
      <c r="E7" s="90"/>
      <c r="F7" s="94"/>
      <c r="G7" s="90">
        <v>980</v>
      </c>
      <c r="H7" s="91">
        <v>600</v>
      </c>
      <c r="I7" s="91">
        <f>F7+H7</f>
        <v>600</v>
      </c>
      <c r="L7" s="75"/>
      <c r="M7" s="76"/>
    </row>
    <row r="8" spans="1:13" s="73" customFormat="1" x14ac:dyDescent="0.3">
      <c r="A8" s="90" t="s">
        <v>84</v>
      </c>
      <c r="B8" s="100">
        <v>600</v>
      </c>
      <c r="C8" s="92"/>
      <c r="D8" s="94"/>
      <c r="E8" s="90"/>
      <c r="F8" s="94"/>
      <c r="G8" s="90">
        <v>981</v>
      </c>
      <c r="H8" s="91">
        <v>600</v>
      </c>
      <c r="I8" s="91">
        <f>F8+H8</f>
        <v>600</v>
      </c>
      <c r="L8" s="75"/>
      <c r="M8" s="76"/>
    </row>
    <row r="9" spans="1:13" s="73" customFormat="1" x14ac:dyDescent="0.3">
      <c r="A9" s="90" t="s">
        <v>146</v>
      </c>
      <c r="B9" s="91">
        <v>300</v>
      </c>
      <c r="C9" s="92"/>
      <c r="D9" s="94"/>
      <c r="E9" s="90"/>
      <c r="F9" s="94"/>
      <c r="G9" s="90">
        <v>982</v>
      </c>
      <c r="H9" s="91">
        <v>300</v>
      </c>
      <c r="I9" s="91">
        <v>300</v>
      </c>
      <c r="L9" s="75"/>
      <c r="M9" s="76"/>
    </row>
    <row r="10" spans="1:13" s="73" customFormat="1" x14ac:dyDescent="0.3">
      <c r="A10" s="90" t="s">
        <v>85</v>
      </c>
      <c r="B10" s="91">
        <v>750</v>
      </c>
      <c r="C10" s="92"/>
      <c r="D10" s="94"/>
      <c r="E10" s="90">
        <v>3604</v>
      </c>
      <c r="F10" s="91">
        <v>750</v>
      </c>
      <c r="G10" s="90"/>
      <c r="H10" s="94"/>
      <c r="I10" s="91">
        <v>750</v>
      </c>
      <c r="L10" s="75"/>
      <c r="M10" s="76"/>
    </row>
    <row r="11" spans="1:13" s="73" customFormat="1" x14ac:dyDescent="0.3">
      <c r="A11" s="90" t="s">
        <v>82</v>
      </c>
      <c r="B11" s="91">
        <v>600</v>
      </c>
      <c r="C11" s="92"/>
      <c r="D11" s="94"/>
      <c r="E11" s="90">
        <v>3605</v>
      </c>
      <c r="F11" s="91">
        <v>600</v>
      </c>
      <c r="G11" s="90"/>
      <c r="H11" s="94"/>
      <c r="I11" s="91">
        <v>600</v>
      </c>
      <c r="L11" s="75"/>
      <c r="M11" s="76"/>
    </row>
    <row r="12" spans="1:13" s="73" customFormat="1" x14ac:dyDescent="0.3">
      <c r="A12" s="90" t="s">
        <v>83</v>
      </c>
      <c r="B12" s="91">
        <v>600</v>
      </c>
      <c r="C12" s="91"/>
      <c r="D12" s="94"/>
      <c r="E12" s="90">
        <v>3606</v>
      </c>
      <c r="F12" s="91">
        <v>600</v>
      </c>
      <c r="G12" s="91"/>
      <c r="H12" s="94"/>
      <c r="I12" s="91">
        <v>600</v>
      </c>
      <c r="L12" s="75"/>
      <c r="M12" s="76"/>
    </row>
    <row r="13" spans="1:13" s="73" customFormat="1" x14ac:dyDescent="0.3">
      <c r="A13" s="90" t="s">
        <v>83</v>
      </c>
      <c r="B13" s="91">
        <v>1200</v>
      </c>
      <c r="C13" s="91"/>
      <c r="D13" s="94"/>
      <c r="E13" s="90">
        <v>3607</v>
      </c>
      <c r="F13" s="91">
        <v>600</v>
      </c>
      <c r="G13" s="90">
        <v>983</v>
      </c>
      <c r="H13" s="91">
        <v>600</v>
      </c>
      <c r="I13" s="91">
        <v>1200</v>
      </c>
      <c r="L13" s="75"/>
      <c r="M13" s="76"/>
    </row>
    <row r="14" spans="1:13" s="73" customFormat="1" x14ac:dyDescent="0.3">
      <c r="A14" s="90" t="s">
        <v>144</v>
      </c>
      <c r="B14" s="91">
        <v>600</v>
      </c>
      <c r="C14" s="92"/>
      <c r="D14" s="94">
        <v>0</v>
      </c>
      <c r="E14" s="90">
        <v>3608</v>
      </c>
      <c r="F14" s="91">
        <v>400</v>
      </c>
      <c r="G14" s="90">
        <v>984</v>
      </c>
      <c r="H14" s="91">
        <v>200</v>
      </c>
      <c r="I14" s="91">
        <f>D14+F14+H14</f>
        <v>600</v>
      </c>
    </row>
    <row r="15" spans="1:13" s="73" customFormat="1" x14ac:dyDescent="0.3">
      <c r="A15" s="90" t="s">
        <v>131</v>
      </c>
      <c r="B15" s="91">
        <v>157.83000000000001</v>
      </c>
      <c r="C15" s="92">
        <v>4286</v>
      </c>
      <c r="D15" s="91">
        <f>B15*79.9%</f>
        <v>126.10617000000002</v>
      </c>
      <c r="E15" s="90">
        <v>3609</v>
      </c>
      <c r="F15" s="91">
        <f>B15*13.8%</f>
        <v>21.780540000000002</v>
      </c>
      <c r="G15" s="90">
        <v>985</v>
      </c>
      <c r="H15" s="91">
        <f>B15*6.3%</f>
        <v>9.9432900000000011</v>
      </c>
      <c r="I15" s="91">
        <f>D15+F15+H15</f>
        <v>157.83000000000001</v>
      </c>
    </row>
    <row r="16" spans="1:13" s="73" customFormat="1" x14ac:dyDescent="0.3">
      <c r="A16" s="90" t="s">
        <v>120</v>
      </c>
      <c r="B16" s="91">
        <v>500</v>
      </c>
      <c r="D16" s="94"/>
      <c r="E16" s="90">
        <v>3610</v>
      </c>
      <c r="F16" s="91">
        <v>250</v>
      </c>
      <c r="G16" s="90">
        <v>986</v>
      </c>
      <c r="H16" s="91">
        <v>250</v>
      </c>
      <c r="I16" s="91">
        <f>F16+H16</f>
        <v>500</v>
      </c>
    </row>
    <row r="17" spans="1:9" s="73" customFormat="1" x14ac:dyDescent="0.3">
      <c r="A17" s="90" t="s">
        <v>134</v>
      </c>
      <c r="B17" s="91">
        <v>514.22</v>
      </c>
      <c r="C17" s="92">
        <v>4287</v>
      </c>
      <c r="D17" s="91">
        <f>B17*79.9%</f>
        <v>410.86178000000007</v>
      </c>
      <c r="E17" s="90">
        <v>3611</v>
      </c>
      <c r="F17" s="91">
        <f>B17*13.8%</f>
        <v>70.962360000000004</v>
      </c>
      <c r="G17" s="90">
        <v>987</v>
      </c>
      <c r="H17" s="91">
        <f>B17*6.3%</f>
        <v>32.395859999999999</v>
      </c>
      <c r="I17" s="91">
        <f>D17+F17+H17</f>
        <v>514.22</v>
      </c>
    </row>
    <row r="18" spans="1:9" s="73" customFormat="1" x14ac:dyDescent="0.3">
      <c r="A18" s="90" t="s">
        <v>142</v>
      </c>
      <c r="B18" s="91">
        <v>0</v>
      </c>
      <c r="D18" s="91"/>
      <c r="E18" s="90"/>
      <c r="F18" s="91"/>
      <c r="G18" s="90"/>
      <c r="H18" s="91"/>
      <c r="I18" s="91">
        <f t="shared" ref="I18:I20" si="1">D18+F18+H18</f>
        <v>0</v>
      </c>
    </row>
    <row r="19" spans="1:9" s="73" customFormat="1" x14ac:dyDescent="0.3">
      <c r="A19" s="90" t="s">
        <v>143</v>
      </c>
      <c r="B19" s="91">
        <v>985.17</v>
      </c>
      <c r="C19" s="92">
        <v>4288</v>
      </c>
      <c r="D19" s="91">
        <v>985.17</v>
      </c>
      <c r="E19" s="90"/>
      <c r="F19" s="94"/>
      <c r="G19" s="90"/>
      <c r="H19" s="94"/>
      <c r="I19" s="91">
        <v>985.17</v>
      </c>
    </row>
    <row r="20" spans="1:9" s="73" customFormat="1" x14ac:dyDescent="0.3">
      <c r="A20" s="90" t="s">
        <v>89</v>
      </c>
      <c r="B20" s="91">
        <v>68</v>
      </c>
      <c r="C20" s="92">
        <v>4289</v>
      </c>
      <c r="D20" s="91">
        <v>54.34</v>
      </c>
      <c r="E20" s="90">
        <v>3612</v>
      </c>
      <c r="F20" s="91">
        <v>9.3800000000000008</v>
      </c>
      <c r="G20" s="90">
        <v>988</v>
      </c>
      <c r="H20" s="91">
        <v>4.28</v>
      </c>
      <c r="I20" s="91">
        <f t="shared" si="1"/>
        <v>68</v>
      </c>
    </row>
    <row r="21" spans="1:9" s="73" customFormat="1" x14ac:dyDescent="0.3">
      <c r="A21" s="90" t="s">
        <v>145</v>
      </c>
      <c r="B21" s="91">
        <v>350</v>
      </c>
      <c r="D21" s="93"/>
      <c r="E21" s="90">
        <v>3613</v>
      </c>
      <c r="F21" s="91">
        <v>175</v>
      </c>
      <c r="G21" s="90">
        <v>989</v>
      </c>
      <c r="H21" s="91">
        <v>175</v>
      </c>
      <c r="I21" s="91">
        <v>350</v>
      </c>
    </row>
    <row r="22" spans="1:9" s="73" customFormat="1" x14ac:dyDescent="0.3">
      <c r="A22" s="90" t="s">
        <v>141</v>
      </c>
      <c r="B22" s="91">
        <v>202.5</v>
      </c>
      <c r="C22" s="92">
        <v>4290</v>
      </c>
      <c r="D22" s="91">
        <v>202.5</v>
      </c>
      <c r="E22" s="90"/>
      <c r="F22" s="94"/>
      <c r="G22" s="90"/>
      <c r="H22" s="94"/>
      <c r="I22" s="91">
        <f>D22+F22+H22</f>
        <v>202.5</v>
      </c>
    </row>
    <row r="23" spans="1:9" s="73" customFormat="1" x14ac:dyDescent="0.3">
      <c r="A23" s="90" t="s">
        <v>19</v>
      </c>
      <c r="B23" s="91">
        <v>600</v>
      </c>
      <c r="C23" s="92">
        <v>4291</v>
      </c>
      <c r="D23" s="91">
        <f t="shared" ref="D23" si="2">B23*79.9%</f>
        <v>479.40000000000003</v>
      </c>
      <c r="E23" s="90">
        <v>3614</v>
      </c>
      <c r="F23" s="91">
        <f t="shared" ref="F23" si="3">B23*13.8%</f>
        <v>82.800000000000011</v>
      </c>
      <c r="G23" s="90">
        <v>990</v>
      </c>
      <c r="H23" s="91">
        <f t="shared" ref="H23" si="4">B23*6.3%</f>
        <v>37.799999999999997</v>
      </c>
      <c r="I23" s="91">
        <f>D23+F23+H23</f>
        <v>600</v>
      </c>
    </row>
    <row r="24" spans="1:9" ht="15" thickBot="1" x14ac:dyDescent="0.35">
      <c r="A24" s="90" t="s">
        <v>140</v>
      </c>
      <c r="B24" s="91">
        <v>1725</v>
      </c>
      <c r="C24" s="102">
        <v>4292</v>
      </c>
      <c r="D24" s="91">
        <f>B24*79.9%</f>
        <v>1378.2750000000001</v>
      </c>
      <c r="E24" s="90">
        <v>3615</v>
      </c>
      <c r="F24" s="91">
        <f>B24*13.8%</f>
        <v>238.05</v>
      </c>
      <c r="G24" s="90">
        <v>991</v>
      </c>
      <c r="H24" s="91">
        <v>108.67</v>
      </c>
      <c r="I24" s="91">
        <f t="shared" ref="I24" si="5">D24+F24+H24</f>
        <v>1724.9950000000001</v>
      </c>
    </row>
    <row r="25" spans="1:9" s="22" customFormat="1" ht="15" thickBot="1" x14ac:dyDescent="0.35">
      <c r="A25" s="50" t="s">
        <v>13</v>
      </c>
      <c r="B25" s="78">
        <f>SUM(B2:B24)</f>
        <v>21545.24</v>
      </c>
      <c r="C25" s="81"/>
      <c r="D25" s="70">
        <f>SUM(D2:D24)</f>
        <v>4716.7364100000004</v>
      </c>
      <c r="E25" s="42"/>
      <c r="F25" s="70">
        <f>SUM(F2:F24)</f>
        <v>10774.855459999997</v>
      </c>
      <c r="G25" s="42"/>
      <c r="H25" s="70">
        <f>SUM(H2:H24)</f>
        <v>6053.6471700000002</v>
      </c>
      <c r="I25" s="78">
        <f>I24+I23+I22+I21+I20+I19+I17+I16+I15+I14+I13+I12+I11+I10+I9+I8+I7+I6+I5+I4+I3+I2</f>
        <v>21545.23904</v>
      </c>
    </row>
    <row r="26" spans="1:9" ht="15" thickBot="1" x14ac:dyDescent="0.35">
      <c r="A26" s="45" t="s">
        <v>65</v>
      </c>
      <c r="B26" s="20"/>
      <c r="C26" s="21"/>
      <c r="D26" s="10"/>
      <c r="F26" s="10"/>
      <c r="H26" s="10"/>
      <c r="I26" s="20">
        <f>D26+F26+H26</f>
        <v>0</v>
      </c>
    </row>
    <row r="27" spans="1:9" ht="18.600000000000001" thickBot="1" x14ac:dyDescent="0.4">
      <c r="A27" s="2" t="s">
        <v>30</v>
      </c>
      <c r="B27" s="39">
        <v>638573.25</v>
      </c>
      <c r="C27" s="3"/>
      <c r="D27" s="71"/>
      <c r="E27" s="64"/>
      <c r="F27" s="65"/>
      <c r="G27" s="64"/>
      <c r="H27" s="66"/>
      <c r="I27" s="61"/>
    </row>
    <row r="28" spans="1:9" x14ac:dyDescent="0.3">
      <c r="A28" s="2" t="s">
        <v>31</v>
      </c>
      <c r="B28" s="39">
        <v>864506.43</v>
      </c>
      <c r="C28" s="101"/>
      <c r="D28" s="72" t="s">
        <v>149</v>
      </c>
      <c r="E28" s="36" t="s">
        <v>148</v>
      </c>
      <c r="F28" s="104">
        <v>463.84</v>
      </c>
      <c r="G28" s="3"/>
      <c r="H28" s="61"/>
      <c r="I28" s="61"/>
    </row>
    <row r="29" spans="1:9" x14ac:dyDescent="0.3">
      <c r="A29" s="2" t="s">
        <v>32</v>
      </c>
      <c r="B29" s="10">
        <v>70715.19</v>
      </c>
      <c r="C29" s="3"/>
      <c r="D29" s="31" t="s">
        <v>150</v>
      </c>
      <c r="E29" s="39" t="s">
        <v>148</v>
      </c>
      <c r="F29" s="39">
        <v>36.57</v>
      </c>
      <c r="G29" s="63"/>
      <c r="H29" s="62"/>
      <c r="I29" s="62"/>
    </row>
    <row r="30" spans="1:9" ht="15" thickBot="1" x14ac:dyDescent="0.35">
      <c r="A30" s="2" t="s">
        <v>33</v>
      </c>
      <c r="B30" s="10">
        <v>123545.68</v>
      </c>
      <c r="C30" s="3"/>
      <c r="D30" s="31" t="s">
        <v>151</v>
      </c>
      <c r="E30" s="105" t="s">
        <v>148</v>
      </c>
      <c r="F30" s="105">
        <v>80.11</v>
      </c>
      <c r="G30" s="63"/>
      <c r="H30" s="62"/>
      <c r="I30" s="62"/>
    </row>
    <row r="31" spans="1:9" ht="15" thickBot="1" x14ac:dyDescent="0.35">
      <c r="A31" s="2" t="s">
        <v>34</v>
      </c>
      <c r="B31" s="10">
        <v>56092.160000000003</v>
      </c>
      <c r="C31" s="3"/>
      <c r="D31" s="17"/>
      <c r="E31" s="12" t="s">
        <v>152</v>
      </c>
      <c r="F31" s="103">
        <f>SUM(F28:F30)</f>
        <v>580.52</v>
      </c>
      <c r="G31" s="63"/>
      <c r="H31" s="62"/>
      <c r="I31" s="62"/>
    </row>
    <row r="32" spans="1:9" ht="15" thickTop="1" x14ac:dyDescent="0.3">
      <c r="A32" s="2" t="s">
        <v>35</v>
      </c>
      <c r="B32" s="10">
        <v>87349.32</v>
      </c>
      <c r="C32" s="3"/>
      <c r="D32" s="9"/>
      <c r="E32" s="3"/>
      <c r="F32" s="18"/>
      <c r="G32" s="3"/>
      <c r="H32" s="61"/>
      <c r="I32" s="61"/>
    </row>
    <row r="33" spans="1:18" x14ac:dyDescent="0.3">
      <c r="A33" s="2" t="s">
        <v>36</v>
      </c>
      <c r="B33" s="10">
        <v>12070.92</v>
      </c>
      <c r="C33" s="3"/>
      <c r="D33" s="9"/>
      <c r="E33" s="3"/>
      <c r="F33" s="18"/>
      <c r="G33" s="3"/>
      <c r="H33" s="61"/>
      <c r="I33" s="61"/>
    </row>
    <row r="34" spans="1:18" x14ac:dyDescent="0.3">
      <c r="A34" s="45" t="s">
        <v>147</v>
      </c>
      <c r="B34" s="18"/>
      <c r="C34" s="3"/>
      <c r="D34" s="10"/>
      <c r="F34" s="10"/>
      <c r="H34" s="10"/>
      <c r="I34" s="10"/>
    </row>
    <row r="35" spans="1:18" s="1" customFormat="1" x14ac:dyDescent="0.3">
      <c r="A35" s="12"/>
      <c r="B35" s="12"/>
      <c r="C35" s="12"/>
      <c r="D35" s="10"/>
      <c r="J35"/>
      <c r="K35"/>
      <c r="L35"/>
      <c r="M35" s="3"/>
      <c r="N35" s="3"/>
      <c r="O35" s="3"/>
      <c r="P35" s="3"/>
      <c r="Q35" s="3"/>
      <c r="R35" s="3"/>
    </row>
    <row r="36" spans="1:18" s="1" customFormat="1" x14ac:dyDescent="0.3">
      <c r="A36" s="12"/>
      <c r="B36" s="12"/>
      <c r="C36" s="12"/>
      <c r="D36" s="10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12"/>
      <c r="B37" s="12"/>
      <c r="C37" s="12"/>
      <c r="D37" s="10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/>
      <c r="B38"/>
      <c r="C38"/>
      <c r="D38" s="10"/>
      <c r="J38"/>
      <c r="K38"/>
      <c r="L38"/>
      <c r="M38" s="3"/>
      <c r="N38" s="3"/>
      <c r="O38" s="3"/>
      <c r="P38" s="3"/>
      <c r="Q38" s="3"/>
      <c r="R38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DECEMBER  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5"/>
  <sheetViews>
    <sheetView workbookViewId="0">
      <selection activeCell="H12" sqref="H1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89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s="73" customFormat="1" x14ac:dyDescent="0.3">
      <c r="A2" s="74" t="s">
        <v>121</v>
      </c>
      <c r="B2" s="88">
        <v>47.94</v>
      </c>
      <c r="C2" s="77">
        <v>4271</v>
      </c>
      <c r="D2" s="62">
        <f>B2*79.9%</f>
        <v>38.30406</v>
      </c>
      <c r="E2" s="31">
        <v>3589</v>
      </c>
      <c r="F2" s="39">
        <f>B2*13.8%</f>
        <v>6.6157200000000005</v>
      </c>
      <c r="G2" s="31">
        <v>966</v>
      </c>
      <c r="H2" s="39">
        <f>B2*6.3%</f>
        <v>3.0202199999999997</v>
      </c>
      <c r="I2" s="39">
        <f t="shared" ref="I2:I9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11" t="s">
        <v>122</v>
      </c>
      <c r="B3" s="39">
        <v>81.99</v>
      </c>
      <c r="C3" s="60">
        <v>4272</v>
      </c>
      <c r="D3" s="39">
        <f>B3*79.9%</f>
        <v>65.510009999999994</v>
      </c>
      <c r="E3" s="31">
        <v>3590</v>
      </c>
      <c r="F3" s="39">
        <f>B3*13.8%</f>
        <v>11.31462</v>
      </c>
      <c r="G3" s="31">
        <v>967</v>
      </c>
      <c r="H3" s="39">
        <f>B3*6.3%</f>
        <v>5.1653699999999994</v>
      </c>
      <c r="I3" s="39">
        <f t="shared" si="0"/>
        <v>81.99</v>
      </c>
      <c r="L3" s="75" t="s">
        <v>10</v>
      </c>
      <c r="M3" s="76">
        <v>6.3E-2</v>
      </c>
    </row>
    <row r="4" spans="1:13" s="73" customFormat="1" x14ac:dyDescent="0.3">
      <c r="A4" s="11"/>
      <c r="B4" s="39"/>
      <c r="C4" s="60"/>
      <c r="D4" s="39"/>
      <c r="E4" s="31"/>
      <c r="F4" s="39"/>
      <c r="G4" s="31"/>
      <c r="H4" s="39"/>
      <c r="I4" s="39">
        <f t="shared" si="0"/>
        <v>0</v>
      </c>
      <c r="L4" s="75"/>
      <c r="M4" s="76"/>
    </row>
    <row r="5" spans="1:13" s="73" customFormat="1" x14ac:dyDescent="0.3">
      <c r="A5" s="11" t="s">
        <v>114</v>
      </c>
      <c r="B5" s="39">
        <v>1995.59</v>
      </c>
      <c r="C5" s="60">
        <v>4273</v>
      </c>
      <c r="D5" s="39">
        <f>B5*79.9%</f>
        <v>1594.47641</v>
      </c>
      <c r="E5" s="31">
        <v>3592</v>
      </c>
      <c r="F5" s="39">
        <f>B5*13.8%</f>
        <v>275.39142000000004</v>
      </c>
      <c r="G5" s="31">
        <v>968</v>
      </c>
      <c r="H5" s="39">
        <f>B5*6.3%</f>
        <v>125.72216999999999</v>
      </c>
      <c r="I5" s="39">
        <f t="shared" si="0"/>
        <v>1995.5900000000001</v>
      </c>
      <c r="L5" s="75"/>
      <c r="M5" s="76"/>
    </row>
    <row r="6" spans="1:13" s="73" customFormat="1" x14ac:dyDescent="0.3">
      <c r="A6" s="11" t="s">
        <v>115</v>
      </c>
      <c r="B6" s="39">
        <v>5718.6</v>
      </c>
      <c r="C6" s="60">
        <v>4274</v>
      </c>
      <c r="D6" s="39">
        <v>5718.6</v>
      </c>
      <c r="E6" s="31"/>
      <c r="F6" s="39"/>
      <c r="G6" s="31"/>
      <c r="H6" s="39"/>
      <c r="I6" s="39">
        <f t="shared" si="0"/>
        <v>5718.6</v>
      </c>
      <c r="L6" s="75"/>
      <c r="M6" s="76"/>
    </row>
    <row r="7" spans="1:13" s="73" customFormat="1" x14ac:dyDescent="0.3">
      <c r="A7" s="11" t="s">
        <v>136</v>
      </c>
      <c r="B7" s="39">
        <v>267.05</v>
      </c>
      <c r="C7" s="60"/>
      <c r="D7" s="39"/>
      <c r="E7" s="31">
        <v>3593</v>
      </c>
      <c r="F7" s="39">
        <v>133.53</v>
      </c>
      <c r="G7" s="31">
        <v>969</v>
      </c>
      <c r="H7" s="39">
        <v>133.52000000000001</v>
      </c>
      <c r="I7" s="39">
        <f>F7+H7</f>
        <v>267.05</v>
      </c>
      <c r="L7" s="75"/>
      <c r="M7" s="76"/>
    </row>
    <row r="8" spans="1:13" s="73" customFormat="1" x14ac:dyDescent="0.3">
      <c r="A8" s="11" t="s">
        <v>132</v>
      </c>
      <c r="B8" s="39">
        <v>160</v>
      </c>
      <c r="C8" s="60">
        <v>4275</v>
      </c>
      <c r="D8" s="39">
        <f>B8*79.9%</f>
        <v>127.84</v>
      </c>
      <c r="E8" s="31">
        <v>3594</v>
      </c>
      <c r="F8" s="39">
        <f>B8*13.8%</f>
        <v>22.080000000000002</v>
      </c>
      <c r="G8" s="31">
        <v>970</v>
      </c>
      <c r="H8" s="39">
        <f>B8*6.3%</f>
        <v>10.08</v>
      </c>
      <c r="I8" s="39">
        <f>D8+F8+H8</f>
        <v>160.00000000000003</v>
      </c>
      <c r="L8" s="75"/>
      <c r="M8" s="76"/>
    </row>
    <row r="9" spans="1:13" s="73" customFormat="1" x14ac:dyDescent="0.3">
      <c r="A9" s="11" t="s">
        <v>131</v>
      </c>
      <c r="B9" s="39">
        <v>37.03</v>
      </c>
      <c r="C9" s="60">
        <v>4276</v>
      </c>
      <c r="D9" s="39">
        <f>B9*79.9%</f>
        <v>29.586970000000001</v>
      </c>
      <c r="E9" s="31">
        <v>3595</v>
      </c>
      <c r="F9" s="39">
        <f>B9*13.8%</f>
        <v>5.1101400000000003</v>
      </c>
      <c r="G9" s="31">
        <v>971</v>
      </c>
      <c r="H9" s="39">
        <f>B9*6.3%</f>
        <v>2.3328899999999999</v>
      </c>
      <c r="I9" s="39">
        <f t="shared" si="0"/>
        <v>37.03</v>
      </c>
    </row>
    <row r="10" spans="1:13" s="73" customFormat="1" x14ac:dyDescent="0.3">
      <c r="A10" s="11"/>
      <c r="B10" s="39"/>
      <c r="C10" s="72"/>
      <c r="D10" s="39"/>
      <c r="E10" s="31"/>
      <c r="F10" s="39"/>
      <c r="G10" s="31"/>
      <c r="H10" s="39"/>
      <c r="I10" s="39"/>
    </row>
    <row r="11" spans="1:13" s="73" customFormat="1" x14ac:dyDescent="0.3">
      <c r="A11" s="11" t="s">
        <v>120</v>
      </c>
      <c r="B11" s="39">
        <v>55</v>
      </c>
      <c r="C11" s="72"/>
      <c r="D11" s="39"/>
      <c r="E11" s="31">
        <v>3596</v>
      </c>
      <c r="F11" s="39">
        <v>27.5</v>
      </c>
      <c r="G11" s="31">
        <v>972</v>
      </c>
      <c r="H11" s="39">
        <v>27.5</v>
      </c>
      <c r="I11" s="39">
        <f>F11+H11</f>
        <v>55</v>
      </c>
    </row>
    <row r="12" spans="1:13" s="73" customFormat="1" x14ac:dyDescent="0.3">
      <c r="A12" s="11" t="s">
        <v>134</v>
      </c>
      <c r="B12" s="39">
        <v>580.52</v>
      </c>
      <c r="C12" s="72">
        <v>4277</v>
      </c>
      <c r="D12" s="39">
        <f>B12*79.9%</f>
        <v>463.83548000000002</v>
      </c>
      <c r="E12" s="31">
        <v>3597</v>
      </c>
      <c r="F12" s="39">
        <f>B12*13.8%</f>
        <v>80.111760000000004</v>
      </c>
      <c r="G12" s="31">
        <v>973</v>
      </c>
      <c r="H12" s="39">
        <f>B12*6.3%</f>
        <v>36.572760000000002</v>
      </c>
      <c r="I12" s="39">
        <f>D12+F12+H12</f>
        <v>580.52</v>
      </c>
    </row>
    <row r="13" spans="1:13" s="73" customFormat="1" x14ac:dyDescent="0.3">
      <c r="A13" s="11" t="s">
        <v>133</v>
      </c>
      <c r="B13" s="39">
        <v>0</v>
      </c>
      <c r="C13" s="60"/>
      <c r="D13" s="39"/>
      <c r="E13" s="31"/>
      <c r="F13" s="39"/>
      <c r="G13" s="31"/>
      <c r="H13" s="39"/>
      <c r="I13" s="39">
        <f t="shared" ref="I13:I21" si="1">D13+F13+H13</f>
        <v>0</v>
      </c>
    </row>
    <row r="14" spans="1:13" s="73" customFormat="1" x14ac:dyDescent="0.3">
      <c r="A14" s="11" t="s">
        <v>126</v>
      </c>
      <c r="B14" s="39">
        <v>584.65</v>
      </c>
      <c r="C14" s="60">
        <v>4278</v>
      </c>
      <c r="D14" s="39">
        <v>584.65</v>
      </c>
      <c r="E14" s="31"/>
      <c r="F14" s="39"/>
      <c r="G14" s="31"/>
      <c r="H14" s="39"/>
      <c r="I14" s="39">
        <v>584.65</v>
      </c>
    </row>
    <row r="15" spans="1:13" s="73" customFormat="1" x14ac:dyDescent="0.3">
      <c r="A15" s="11" t="s">
        <v>89</v>
      </c>
      <c r="B15" s="82">
        <v>68</v>
      </c>
      <c r="C15" s="80">
        <v>4279</v>
      </c>
      <c r="D15" s="82">
        <v>54.34</v>
      </c>
      <c r="E15" s="79">
        <v>3598</v>
      </c>
      <c r="F15" s="39">
        <v>9.3800000000000008</v>
      </c>
      <c r="G15" s="31">
        <v>974</v>
      </c>
      <c r="H15" s="39">
        <v>4.28</v>
      </c>
      <c r="I15" s="39">
        <f t="shared" si="1"/>
        <v>68</v>
      </c>
    </row>
    <row r="16" spans="1:13" s="73" customFormat="1" x14ac:dyDescent="0.3">
      <c r="A16" s="11"/>
      <c r="B16" s="82"/>
      <c r="C16" s="80"/>
      <c r="D16" s="82"/>
      <c r="E16" s="79"/>
      <c r="F16" s="39"/>
      <c r="G16" s="31"/>
      <c r="H16" s="39"/>
      <c r="I16" s="39">
        <f t="shared" si="1"/>
        <v>0</v>
      </c>
    </row>
    <row r="17" spans="1:18" s="73" customFormat="1" x14ac:dyDescent="0.3">
      <c r="A17" s="63" t="s">
        <v>19</v>
      </c>
      <c r="B17" s="82">
        <v>600</v>
      </c>
      <c r="C17" s="80">
        <v>4280</v>
      </c>
      <c r="D17" s="82">
        <f t="shared" ref="D17" si="2">B17*79.9%</f>
        <v>479.40000000000003</v>
      </c>
      <c r="E17" s="79">
        <v>3599</v>
      </c>
      <c r="F17" s="39">
        <f t="shared" ref="F17" si="3">B17*13.8%</f>
        <v>82.800000000000011</v>
      </c>
      <c r="G17" s="31">
        <v>975</v>
      </c>
      <c r="H17" s="39">
        <f t="shared" ref="H17" si="4">B17*6.3%</f>
        <v>37.799999999999997</v>
      </c>
      <c r="I17" s="39">
        <f>D17+F17+H17</f>
        <v>600</v>
      </c>
    </row>
    <row r="18" spans="1:18" s="73" customFormat="1" x14ac:dyDescent="0.3">
      <c r="A18" s="11"/>
      <c r="B18" s="82"/>
      <c r="C18" s="80"/>
      <c r="D18" s="82"/>
      <c r="E18" s="79"/>
      <c r="F18" s="39"/>
      <c r="G18" s="31"/>
      <c r="H18" s="39"/>
      <c r="I18" s="39">
        <f t="shared" si="1"/>
        <v>0</v>
      </c>
    </row>
    <row r="19" spans="1:18" s="73" customFormat="1" x14ac:dyDescent="0.3">
      <c r="A19" s="11" t="s">
        <v>135</v>
      </c>
      <c r="B19" s="82">
        <v>4000</v>
      </c>
      <c r="C19" s="80">
        <v>4281</v>
      </c>
      <c r="D19" s="82">
        <v>4000</v>
      </c>
      <c r="E19" s="79"/>
      <c r="F19" s="39"/>
      <c r="G19" s="31"/>
      <c r="H19" s="39"/>
      <c r="I19" s="39">
        <f t="shared" si="1"/>
        <v>4000</v>
      </c>
    </row>
    <row r="20" spans="1:18" ht="15" thickBot="1" x14ac:dyDescent="0.35">
      <c r="B20" s="84"/>
      <c r="C20" s="85"/>
      <c r="D20" s="84"/>
      <c r="E20" s="83"/>
      <c r="F20" s="42"/>
      <c r="G20" s="42"/>
      <c r="H20" s="42"/>
      <c r="I20" s="42"/>
    </row>
    <row r="21" spans="1:18" s="22" customFormat="1" ht="15" thickBot="1" x14ac:dyDescent="0.35">
      <c r="A21" s="19" t="s">
        <v>13</v>
      </c>
      <c r="B21" s="78">
        <f>SUM(B2:B19)</f>
        <v>14196.370000000003</v>
      </c>
      <c r="C21" s="81"/>
      <c r="D21" s="70">
        <f>SUM(D2:D19)</f>
        <v>13156.54293</v>
      </c>
      <c r="E21" s="21"/>
      <c r="F21" s="20">
        <f>SUM(F2:F19)</f>
        <v>653.83366000000001</v>
      </c>
      <c r="G21" s="21"/>
      <c r="H21" s="20">
        <f>SUM(H2:H19)</f>
        <v>385.99341000000004</v>
      </c>
      <c r="I21" s="24">
        <f t="shared" si="1"/>
        <v>14196.369999999999</v>
      </c>
    </row>
    <row r="22" spans="1:18" ht="15" thickBot="1" x14ac:dyDescent="0.35">
      <c r="A22" s="45" t="s">
        <v>65</v>
      </c>
      <c r="B22" s="20"/>
      <c r="C22" s="21"/>
      <c r="D22" s="10"/>
      <c r="F22" s="10"/>
      <c r="H22" s="10"/>
      <c r="I22" s="20"/>
    </row>
    <row r="23" spans="1:18" ht="18" x14ac:dyDescent="0.35">
      <c r="A23" s="2" t="s">
        <v>30</v>
      </c>
      <c r="B23" s="39">
        <v>623201.93000000005</v>
      </c>
      <c r="C23" s="3"/>
      <c r="D23" s="71"/>
      <c r="E23" s="64"/>
      <c r="F23" s="65"/>
      <c r="G23" s="64"/>
      <c r="H23" s="66"/>
      <c r="I23" s="61"/>
    </row>
    <row r="24" spans="1:18" x14ac:dyDescent="0.3">
      <c r="A24" s="2" t="s">
        <v>31</v>
      </c>
      <c r="B24" s="39">
        <v>804890.56</v>
      </c>
      <c r="C24" s="3"/>
      <c r="D24" s="86" t="s">
        <v>138</v>
      </c>
      <c r="E24" s="87" t="s">
        <v>139</v>
      </c>
      <c r="F24" s="18"/>
      <c r="G24" s="3"/>
      <c r="H24" s="61"/>
      <c r="I24" s="61"/>
    </row>
    <row r="25" spans="1:18" x14ac:dyDescent="0.3">
      <c r="A25" s="2" t="s">
        <v>32</v>
      </c>
      <c r="B25" s="10">
        <v>69002.03</v>
      </c>
      <c r="C25" s="3"/>
      <c r="D25" s="31">
        <v>3597</v>
      </c>
      <c r="E25" s="39" t="e">
        <f>A25*13.8%</f>
        <v>#VALUE!</v>
      </c>
      <c r="F25" s="12"/>
      <c r="G25" s="63"/>
      <c r="H25" s="62"/>
      <c r="I25" s="62"/>
    </row>
    <row r="26" spans="1:18" x14ac:dyDescent="0.3">
      <c r="A26" s="2" t="s">
        <v>33</v>
      </c>
      <c r="B26" s="10">
        <v>117579.22</v>
      </c>
      <c r="C26" s="3"/>
      <c r="D26" s="17"/>
      <c r="E26" s="63"/>
      <c r="F26" s="12"/>
      <c r="G26" s="63"/>
      <c r="H26" s="62"/>
      <c r="I26" s="62"/>
    </row>
    <row r="27" spans="1:18" x14ac:dyDescent="0.3">
      <c r="A27" s="2" t="s">
        <v>34</v>
      </c>
      <c r="B27" s="10">
        <v>54836.18</v>
      </c>
      <c r="C27" s="3"/>
      <c r="D27" s="17"/>
      <c r="E27" s="63"/>
      <c r="F27" s="12"/>
      <c r="G27" s="63"/>
      <c r="H27" s="62"/>
      <c r="I27" s="62"/>
    </row>
    <row r="28" spans="1:18" x14ac:dyDescent="0.3">
      <c r="A28" s="2" t="s">
        <v>35</v>
      </c>
      <c r="B28" s="10">
        <v>81209.47</v>
      </c>
      <c r="C28" s="3"/>
      <c r="D28" s="9"/>
      <c r="E28" s="3"/>
      <c r="F28" s="18"/>
      <c r="G28" s="3"/>
      <c r="H28" s="61"/>
      <c r="I28" s="61"/>
    </row>
    <row r="29" spans="1:18" x14ac:dyDescent="0.3">
      <c r="A29" s="2" t="s">
        <v>36</v>
      </c>
      <c r="B29" s="10">
        <v>12070.92</v>
      </c>
      <c r="C29" s="3"/>
      <c r="D29" s="9"/>
      <c r="E29" s="3"/>
      <c r="F29" s="18"/>
      <c r="G29" s="3"/>
      <c r="H29" s="61"/>
      <c r="I29" s="61"/>
    </row>
    <row r="30" spans="1:18" ht="15" thickBot="1" x14ac:dyDescent="0.35">
      <c r="A30" s="2"/>
      <c r="B30" s="37"/>
      <c r="C30" s="3"/>
      <c r="D30" s="67"/>
      <c r="E30" s="68"/>
      <c r="F30" s="69"/>
      <c r="G30" s="68"/>
      <c r="H30" s="70"/>
      <c r="I30" s="61"/>
    </row>
    <row r="31" spans="1:18" x14ac:dyDescent="0.3">
      <c r="A31" s="45" t="s">
        <v>137</v>
      </c>
      <c r="B31" s="18"/>
      <c r="C31" s="3"/>
      <c r="D31" s="10"/>
      <c r="F31" s="10"/>
      <c r="H31" s="10"/>
      <c r="I31" s="10"/>
    </row>
    <row r="32" spans="1:18" s="1" customFormat="1" x14ac:dyDescent="0.3">
      <c r="A32" s="12"/>
      <c r="B32" s="12"/>
      <c r="C32" s="12"/>
      <c r="D32" s="10"/>
      <c r="J32"/>
      <c r="K32"/>
      <c r="L32"/>
      <c r="M32" s="3"/>
      <c r="N32" s="3"/>
      <c r="O32" s="3"/>
      <c r="P32" s="3"/>
      <c r="Q32" s="3"/>
      <c r="R32" s="3"/>
    </row>
    <row r="33" spans="1:18" s="1" customFormat="1" x14ac:dyDescent="0.3">
      <c r="A33" s="12"/>
      <c r="B33" s="12"/>
      <c r="C33" s="12"/>
      <c r="D33" s="10"/>
      <c r="J33"/>
      <c r="K33"/>
      <c r="L33"/>
      <c r="M33" s="3"/>
      <c r="N33" s="3"/>
      <c r="O33" s="3"/>
      <c r="P33" s="3"/>
      <c r="Q33" s="3"/>
      <c r="R33" s="3"/>
    </row>
    <row r="34" spans="1:18" s="1" customFormat="1" x14ac:dyDescent="0.3">
      <c r="A34" s="12"/>
      <c r="B34" s="12"/>
      <c r="C34" s="12"/>
      <c r="D34" s="10"/>
      <c r="J34"/>
      <c r="K34"/>
      <c r="L34"/>
      <c r="M34" s="3"/>
      <c r="N34" s="3"/>
      <c r="O34" s="3"/>
      <c r="P34" s="3"/>
      <c r="Q34" s="3"/>
      <c r="R34" s="3"/>
    </row>
    <row r="35" spans="1:18" s="1" customFormat="1" x14ac:dyDescent="0.3">
      <c r="A35"/>
      <c r="B35"/>
      <c r="C35"/>
      <c r="D35" s="10"/>
      <c r="J35"/>
      <c r="K35"/>
      <c r="L35"/>
      <c r="M35" s="3"/>
      <c r="N35" s="3"/>
      <c r="O35" s="3"/>
      <c r="P35" s="3"/>
      <c r="Q35" s="3"/>
      <c r="R35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OCTOBER  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4"/>
  <sheetViews>
    <sheetView workbookViewId="0">
      <selection activeCell="A4" sqref="A4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121</v>
      </c>
      <c r="B2" s="36">
        <v>47.94</v>
      </c>
      <c r="C2" s="53">
        <v>4259</v>
      </c>
      <c r="D2" s="10">
        <f>B2*79.9%</f>
        <v>38.30406</v>
      </c>
      <c r="E2" s="1">
        <v>3580</v>
      </c>
      <c r="F2" s="10">
        <f>B2*13.8%</f>
        <v>6.6157200000000005</v>
      </c>
      <c r="G2" s="1">
        <v>957</v>
      </c>
      <c r="H2" s="10">
        <f>B2*6.3%</f>
        <v>3.0202199999999997</v>
      </c>
      <c r="I2" s="10">
        <f t="shared" ref="I2:I6" si="0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122</v>
      </c>
      <c r="B3" s="10">
        <v>80.040000000000006</v>
      </c>
      <c r="C3" s="54">
        <v>4260</v>
      </c>
      <c r="D3" s="10">
        <f>B3*79.9%</f>
        <v>63.951960000000007</v>
      </c>
      <c r="E3" s="1">
        <v>3581</v>
      </c>
      <c r="F3" s="10">
        <f>B3*13.8%</f>
        <v>11.045520000000002</v>
      </c>
      <c r="G3" s="1">
        <v>958</v>
      </c>
      <c r="H3" s="10">
        <f>B3*6.3%</f>
        <v>5.0425200000000006</v>
      </c>
      <c r="I3" s="10">
        <f t="shared" si="0"/>
        <v>80.040000000000006</v>
      </c>
      <c r="L3" s="27" t="s">
        <v>10</v>
      </c>
      <c r="M3" s="4">
        <v>6.3E-2</v>
      </c>
    </row>
    <row r="4" spans="1:13" x14ac:dyDescent="0.3">
      <c r="A4" s="2" t="s">
        <v>90</v>
      </c>
      <c r="B4" s="10"/>
      <c r="C4" s="54"/>
      <c r="D4" s="10"/>
      <c r="F4" s="10"/>
      <c r="H4" s="10"/>
      <c r="I4" s="10">
        <f t="shared" si="0"/>
        <v>0</v>
      </c>
      <c r="L4" s="27"/>
      <c r="M4" s="4"/>
    </row>
    <row r="5" spans="1:13" x14ac:dyDescent="0.3">
      <c r="A5" s="2" t="s">
        <v>114</v>
      </c>
      <c r="B5" s="10">
        <v>1508.6</v>
      </c>
      <c r="C5" s="54">
        <v>4261</v>
      </c>
      <c r="D5" s="10">
        <f>B5*79.9%</f>
        <v>1205.3714</v>
      </c>
      <c r="E5" s="1">
        <v>3582</v>
      </c>
      <c r="F5" s="10">
        <f>B5*13.8%</f>
        <v>208.18680000000001</v>
      </c>
      <c r="G5" s="1">
        <v>959</v>
      </c>
      <c r="H5" s="10">
        <f>B5*6.3%</f>
        <v>95.041799999999995</v>
      </c>
      <c r="I5" s="10">
        <f t="shared" si="0"/>
        <v>1508.6</v>
      </c>
      <c r="L5" s="27"/>
      <c r="M5" s="4"/>
    </row>
    <row r="6" spans="1:13" x14ac:dyDescent="0.3">
      <c r="A6" s="11" t="s">
        <v>115</v>
      </c>
      <c r="B6" s="10">
        <v>2541.6</v>
      </c>
      <c r="C6" s="54">
        <v>4262</v>
      </c>
      <c r="D6" s="10">
        <v>2541.6</v>
      </c>
      <c r="F6" s="10"/>
      <c r="H6" s="10"/>
      <c r="I6" s="10">
        <f t="shared" si="0"/>
        <v>2541.6</v>
      </c>
      <c r="L6" s="27"/>
      <c r="M6" s="4"/>
    </row>
    <row r="7" spans="1:13" x14ac:dyDescent="0.3">
      <c r="A7" s="11" t="s">
        <v>125</v>
      </c>
      <c r="B7" s="10">
        <v>87.54</v>
      </c>
      <c r="C7" s="54">
        <v>4263</v>
      </c>
      <c r="D7" s="10">
        <v>87.54</v>
      </c>
      <c r="F7" s="10"/>
      <c r="H7" s="10"/>
      <c r="I7" s="10"/>
      <c r="L7" s="27"/>
      <c r="M7" s="4"/>
    </row>
    <row r="8" spans="1:13" x14ac:dyDescent="0.3">
      <c r="A8" s="2" t="s">
        <v>128</v>
      </c>
      <c r="B8" s="10">
        <v>17.96</v>
      </c>
      <c r="C8" s="60">
        <v>4264</v>
      </c>
      <c r="D8" s="10">
        <f>B8*79.9%</f>
        <v>14.350040000000002</v>
      </c>
      <c r="E8" s="1">
        <v>3583</v>
      </c>
      <c r="F8" s="10">
        <f>B8*13.8%</f>
        <v>2.4784800000000002</v>
      </c>
      <c r="G8" s="1">
        <v>960</v>
      </c>
      <c r="H8" s="10">
        <f>B8*6.3%</f>
        <v>1.13148</v>
      </c>
      <c r="I8" s="10">
        <f t="shared" ref="I8" si="1">D8+F8+H8</f>
        <v>17.96</v>
      </c>
    </row>
    <row r="9" spans="1:13" x14ac:dyDescent="0.3">
      <c r="A9" s="2" t="s">
        <v>129</v>
      </c>
      <c r="B9" s="10">
        <v>152</v>
      </c>
      <c r="C9" s="72">
        <v>4265</v>
      </c>
      <c r="D9" s="10">
        <v>152</v>
      </c>
      <c r="F9" s="10"/>
      <c r="H9" s="10"/>
      <c r="I9" s="10"/>
    </row>
    <row r="10" spans="1:13" x14ac:dyDescent="0.3">
      <c r="A10" s="2" t="s">
        <v>120</v>
      </c>
      <c r="B10" s="10">
        <v>241.5</v>
      </c>
      <c r="C10" s="72"/>
      <c r="D10" s="10"/>
      <c r="E10" s="1">
        <v>3584</v>
      </c>
      <c r="F10" s="10">
        <v>120.75</v>
      </c>
      <c r="G10" s="1">
        <v>961</v>
      </c>
      <c r="H10" s="10">
        <v>120.75</v>
      </c>
      <c r="I10" s="10"/>
    </row>
    <row r="11" spans="1:13" x14ac:dyDescent="0.3">
      <c r="A11" s="2" t="s">
        <v>124</v>
      </c>
      <c r="B11" s="10">
        <v>2</v>
      </c>
      <c r="C11" s="72">
        <v>4266</v>
      </c>
      <c r="D11" s="10">
        <v>2</v>
      </c>
      <c r="F11" s="10"/>
      <c r="H11" s="10"/>
      <c r="I11" s="10">
        <f>D11+F11+H11</f>
        <v>2</v>
      </c>
    </row>
    <row r="12" spans="1:13" x14ac:dyDescent="0.3">
      <c r="A12" s="2" t="s">
        <v>130</v>
      </c>
      <c r="B12" s="10">
        <v>0</v>
      </c>
      <c r="C12" s="54"/>
      <c r="D12" s="10"/>
      <c r="F12" s="10"/>
      <c r="H12" s="10"/>
      <c r="I12" s="10">
        <f t="shared" ref="I12:I20" si="2">D12+F12+H12</f>
        <v>0</v>
      </c>
    </row>
    <row r="13" spans="1:13" x14ac:dyDescent="0.3">
      <c r="A13" s="2" t="s">
        <v>126</v>
      </c>
      <c r="B13" s="10">
        <v>314.98</v>
      </c>
      <c r="C13" s="54">
        <v>4267</v>
      </c>
      <c r="D13" s="10">
        <v>314.98</v>
      </c>
      <c r="F13" s="10"/>
      <c r="H13" s="10"/>
      <c r="I13" s="10"/>
    </row>
    <row r="14" spans="1:13" x14ac:dyDescent="0.3">
      <c r="A14" s="2" t="s">
        <v>89</v>
      </c>
      <c r="B14" s="10">
        <v>68</v>
      </c>
      <c r="C14" s="54">
        <v>4268</v>
      </c>
      <c r="D14" s="10">
        <f>B14*79.9%</f>
        <v>54.332000000000001</v>
      </c>
      <c r="E14" s="1">
        <v>3585</v>
      </c>
      <c r="F14" s="10">
        <f>B14*13.8%</f>
        <v>9.3840000000000003</v>
      </c>
      <c r="G14" s="1">
        <v>962</v>
      </c>
      <c r="H14" s="10">
        <f>B14*6.3%</f>
        <v>4.2839999999999998</v>
      </c>
      <c r="I14" s="10">
        <f t="shared" si="2"/>
        <v>68</v>
      </c>
    </row>
    <row r="15" spans="1:13" x14ac:dyDescent="0.3">
      <c r="A15" s="11" t="s">
        <v>94</v>
      </c>
      <c r="B15" s="10">
        <v>375</v>
      </c>
      <c r="C15" s="54"/>
      <c r="D15" s="10"/>
      <c r="E15" s="1">
        <v>3586</v>
      </c>
      <c r="F15" s="10">
        <v>187.5</v>
      </c>
      <c r="G15" s="1">
        <v>963</v>
      </c>
      <c r="H15" s="10">
        <v>187.5</v>
      </c>
      <c r="I15" s="10">
        <f t="shared" si="2"/>
        <v>375</v>
      </c>
    </row>
    <row r="16" spans="1:13" x14ac:dyDescent="0.3">
      <c r="A16" s="11" t="s">
        <v>94</v>
      </c>
      <c r="B16" s="10">
        <v>424</v>
      </c>
      <c r="C16" s="56">
        <v>4269</v>
      </c>
      <c r="D16" s="10">
        <v>424</v>
      </c>
      <c r="F16" s="10"/>
      <c r="H16" s="10"/>
      <c r="I16" s="10">
        <f t="shared" si="2"/>
        <v>424</v>
      </c>
    </row>
    <row r="17" spans="1:18" x14ac:dyDescent="0.3">
      <c r="A17" s="11" t="s">
        <v>127</v>
      </c>
      <c r="B17" s="39">
        <v>100</v>
      </c>
      <c r="C17" s="55"/>
      <c r="D17" s="10"/>
      <c r="E17" s="1">
        <v>3587</v>
      </c>
      <c r="F17" s="10">
        <v>50</v>
      </c>
      <c r="G17" s="1">
        <v>964</v>
      </c>
      <c r="H17" s="10">
        <v>50</v>
      </c>
      <c r="I17" s="10">
        <f t="shared" si="2"/>
        <v>100</v>
      </c>
    </row>
    <row r="18" spans="1:18" x14ac:dyDescent="0.3">
      <c r="A18" s="11"/>
      <c r="B18" s="39"/>
      <c r="C18" s="55"/>
      <c r="D18" s="10">
        <f>B18*79.9%</f>
        <v>0</v>
      </c>
      <c r="F18" s="10">
        <f>B18*13.8%</f>
        <v>0</v>
      </c>
      <c r="H18" s="10">
        <f>B18*6.3%</f>
        <v>0</v>
      </c>
      <c r="I18" s="10">
        <f t="shared" si="2"/>
        <v>0</v>
      </c>
    </row>
    <row r="19" spans="1:18" ht="15" thickBot="1" x14ac:dyDescent="0.35">
      <c r="A19" s="50" t="s">
        <v>19</v>
      </c>
      <c r="B19" s="37">
        <v>600</v>
      </c>
      <c r="C19" s="57">
        <v>4270</v>
      </c>
      <c r="D19" s="10">
        <f t="shared" ref="D19" si="3">B19*79.9%</f>
        <v>479.40000000000003</v>
      </c>
      <c r="E19" s="1">
        <v>3588</v>
      </c>
      <c r="F19" s="10">
        <f t="shared" ref="F19" si="4">B19*13.8%</f>
        <v>82.800000000000011</v>
      </c>
      <c r="G19" s="1">
        <v>965</v>
      </c>
      <c r="H19" s="10">
        <f t="shared" ref="H19" si="5">B19*6.3%</f>
        <v>37.799999999999997</v>
      </c>
      <c r="I19" s="10">
        <f t="shared" si="2"/>
        <v>600</v>
      </c>
    </row>
    <row r="20" spans="1:18" s="22" customFormat="1" ht="15" thickBot="1" x14ac:dyDescent="0.35">
      <c r="A20" s="19" t="s">
        <v>13</v>
      </c>
      <c r="B20" s="24">
        <f>SUM(B2:B19)</f>
        <v>6561.16</v>
      </c>
      <c r="C20" s="19"/>
      <c r="D20" s="20">
        <f>SUM(D2:D19)</f>
        <v>5377.829459999999</v>
      </c>
      <c r="E20" s="21"/>
      <c r="F20" s="20">
        <f>SUM(F2:F19)</f>
        <v>678.76052000000004</v>
      </c>
      <c r="G20" s="21"/>
      <c r="H20" s="20">
        <f>SUM(H2:H19)</f>
        <v>504.57002</v>
      </c>
      <c r="I20" s="24">
        <f t="shared" si="2"/>
        <v>6561.1599999999989</v>
      </c>
    </row>
    <row r="21" spans="1:18" ht="15" thickBot="1" x14ac:dyDescent="0.35">
      <c r="A21" s="45" t="s">
        <v>65</v>
      </c>
      <c r="B21" s="10"/>
      <c r="D21" s="10"/>
      <c r="F21" s="10"/>
      <c r="H21" s="10"/>
      <c r="I21" s="10"/>
    </row>
    <row r="22" spans="1:18" ht="18" x14ac:dyDescent="0.35">
      <c r="A22" s="2" t="s">
        <v>30</v>
      </c>
      <c r="B22" s="39">
        <v>636318.29</v>
      </c>
      <c r="C22" s="3"/>
      <c r="D22" s="71"/>
      <c r="E22" s="64"/>
      <c r="F22" s="65"/>
      <c r="G22" s="64"/>
      <c r="H22" s="66"/>
      <c r="I22" s="61"/>
    </row>
    <row r="23" spans="1:18" x14ac:dyDescent="0.3">
      <c r="A23" s="2" t="s">
        <v>31</v>
      </c>
      <c r="B23" s="39">
        <v>804253.24</v>
      </c>
      <c r="C23" s="3"/>
      <c r="D23" s="9"/>
      <c r="E23" s="3"/>
      <c r="F23" s="18"/>
      <c r="G23" s="3"/>
      <c r="H23" s="61"/>
      <c r="I23" s="61"/>
    </row>
    <row r="24" spans="1:18" x14ac:dyDescent="0.3">
      <c r="A24" s="2" t="s">
        <v>32</v>
      </c>
      <c r="B24" s="10">
        <v>70299.69</v>
      </c>
      <c r="C24" s="3"/>
      <c r="D24" s="17"/>
      <c r="E24" s="63"/>
      <c r="F24" s="12"/>
      <c r="G24" s="63"/>
      <c r="H24" s="62"/>
      <c r="I24" s="62"/>
    </row>
    <row r="25" spans="1:18" x14ac:dyDescent="0.3">
      <c r="A25" s="2" t="s">
        <v>33</v>
      </c>
      <c r="B25" s="10">
        <v>117521.59</v>
      </c>
      <c r="C25" s="3"/>
      <c r="D25" s="17"/>
      <c r="E25" s="63"/>
      <c r="F25" s="12"/>
      <c r="G25" s="63"/>
      <c r="H25" s="62"/>
      <c r="I25" s="62"/>
    </row>
    <row r="26" spans="1:18" x14ac:dyDescent="0.3">
      <c r="A26" s="2" t="s">
        <v>34</v>
      </c>
      <c r="B26" s="10">
        <v>55699.13</v>
      </c>
      <c r="C26" s="3"/>
      <c r="D26" s="17"/>
      <c r="E26" s="63"/>
      <c r="F26" s="12"/>
      <c r="G26" s="63"/>
      <c r="H26" s="62"/>
      <c r="I26" s="62"/>
    </row>
    <row r="27" spans="1:18" x14ac:dyDescent="0.3">
      <c r="A27" s="2" t="s">
        <v>35</v>
      </c>
      <c r="B27" s="10">
        <v>81169.66</v>
      </c>
      <c r="C27" s="3"/>
      <c r="D27" s="9"/>
      <c r="E27" s="3"/>
      <c r="F27" s="18"/>
      <c r="G27" s="3"/>
      <c r="H27" s="61"/>
      <c r="I27" s="61"/>
    </row>
    <row r="28" spans="1:18" x14ac:dyDescent="0.3">
      <c r="A28" s="2" t="s">
        <v>36</v>
      </c>
      <c r="B28" s="10">
        <v>11326</v>
      </c>
      <c r="C28" s="3"/>
      <c r="D28" s="9"/>
      <c r="E28" s="3"/>
      <c r="F28" s="18"/>
      <c r="G28" s="3"/>
      <c r="H28" s="61"/>
      <c r="I28" s="61"/>
    </row>
    <row r="29" spans="1:18" ht="15" thickBot="1" x14ac:dyDescent="0.35">
      <c r="A29" s="2"/>
      <c r="B29" s="37"/>
      <c r="C29" s="3"/>
      <c r="D29" s="67"/>
      <c r="E29" s="68"/>
      <c r="F29" s="69"/>
      <c r="G29" s="68"/>
      <c r="H29" s="70"/>
      <c r="I29" s="61"/>
    </row>
    <row r="30" spans="1:18" x14ac:dyDescent="0.3">
      <c r="A30" s="45" t="s">
        <v>123</v>
      </c>
      <c r="B30" s="18"/>
      <c r="C30" s="3"/>
      <c r="D30" s="10"/>
      <c r="F30" s="10"/>
      <c r="H30" s="10"/>
      <c r="I30" s="10"/>
    </row>
    <row r="31" spans="1:18" s="1" customFormat="1" x14ac:dyDescent="0.3">
      <c r="A31" s="12"/>
      <c r="B31" s="12"/>
      <c r="C31" s="12"/>
      <c r="D31" s="10"/>
      <c r="J31"/>
      <c r="K31"/>
      <c r="L31"/>
      <c r="M31" s="3"/>
      <c r="N31" s="3"/>
      <c r="O31" s="3"/>
      <c r="P31" s="3"/>
      <c r="Q31" s="3"/>
      <c r="R31" s="3"/>
    </row>
    <row r="32" spans="1:18" s="1" customFormat="1" x14ac:dyDescent="0.3">
      <c r="A32" s="12"/>
      <c r="B32" s="12"/>
      <c r="C32" s="12"/>
      <c r="D32" s="10"/>
      <c r="J32"/>
      <c r="K32"/>
      <c r="L32"/>
      <c r="M32" s="3"/>
      <c r="N32" s="3"/>
      <c r="O32" s="3"/>
      <c r="P32" s="3"/>
      <c r="Q32" s="3"/>
      <c r="R32" s="3"/>
    </row>
    <row r="33" spans="1:18" s="1" customFormat="1" x14ac:dyDescent="0.3">
      <c r="A33" s="12"/>
      <c r="B33" s="12"/>
      <c r="C33" s="12"/>
      <c r="D33" s="10"/>
      <c r="J33"/>
      <c r="K33"/>
      <c r="L33"/>
      <c r="M33" s="3"/>
      <c r="N33" s="3"/>
      <c r="O33" s="3"/>
      <c r="P33" s="3"/>
      <c r="Q33" s="3"/>
      <c r="R33" s="3"/>
    </row>
    <row r="34" spans="1:18" s="1" customFormat="1" x14ac:dyDescent="0.3">
      <c r="A34"/>
      <c r="B34"/>
      <c r="C34"/>
      <c r="D34" s="10"/>
      <c r="J34"/>
      <c r="K34"/>
      <c r="L34"/>
      <c r="M34" s="3"/>
      <c r="N34" s="3"/>
      <c r="O34" s="3"/>
      <c r="P34" s="3"/>
      <c r="Q34" s="3"/>
      <c r="R34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OCTOBER  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1"/>
  <sheetViews>
    <sheetView workbookViewId="0">
      <selection activeCell="Q27" sqref="Q2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119</v>
      </c>
      <c r="B2" s="36">
        <v>100.88</v>
      </c>
      <c r="C2" s="53">
        <v>4249</v>
      </c>
      <c r="D2" s="10">
        <f>B2*79.9%</f>
        <v>80.603120000000004</v>
      </c>
      <c r="E2" s="1">
        <v>3572</v>
      </c>
      <c r="F2" s="10">
        <f>B2*13.8%</f>
        <v>13.92144</v>
      </c>
      <c r="G2" s="1">
        <v>948</v>
      </c>
      <c r="H2" s="10">
        <f>B2*6.3%</f>
        <v>6.3554399999999998</v>
      </c>
      <c r="I2" s="10">
        <f t="shared" ref="I2:I7" si="0">D2+F2+H2</f>
        <v>100.88000000000001</v>
      </c>
      <c r="L2" s="27" t="s">
        <v>9</v>
      </c>
      <c r="M2" s="4">
        <v>0.13800000000000001</v>
      </c>
    </row>
    <row r="3" spans="1:13" x14ac:dyDescent="0.3">
      <c r="A3" s="2" t="s">
        <v>112</v>
      </c>
      <c r="B3" s="10">
        <v>171.21</v>
      </c>
      <c r="C3" s="54">
        <v>4250</v>
      </c>
      <c r="D3" s="10">
        <f>B3*79.9%</f>
        <v>136.79679000000002</v>
      </c>
      <c r="E3" s="1">
        <v>3571</v>
      </c>
      <c r="F3" s="10">
        <f>B3*13.8%</f>
        <v>23.626980000000003</v>
      </c>
      <c r="G3" s="1">
        <v>949</v>
      </c>
      <c r="H3" s="10">
        <f>B3*6.3%</f>
        <v>10.78623</v>
      </c>
      <c r="I3" s="10">
        <f t="shared" si="0"/>
        <v>171.21</v>
      </c>
      <c r="L3" s="27" t="s">
        <v>10</v>
      </c>
      <c r="M3" s="4">
        <v>6.3E-2</v>
      </c>
    </row>
    <row r="4" spans="1:13" x14ac:dyDescent="0.3">
      <c r="A4" s="2" t="s">
        <v>90</v>
      </c>
      <c r="B4" s="10"/>
      <c r="C4" s="54"/>
      <c r="D4" s="10"/>
      <c r="F4" s="10"/>
      <c r="H4" s="10"/>
      <c r="I4" s="10">
        <f t="shared" si="0"/>
        <v>0</v>
      </c>
      <c r="L4" s="27"/>
      <c r="M4" s="4"/>
    </row>
    <row r="5" spans="1:13" x14ac:dyDescent="0.3">
      <c r="A5" s="2" t="s">
        <v>114</v>
      </c>
      <c r="B5" s="10">
        <v>1001.2</v>
      </c>
      <c r="C5" s="54">
        <v>4251</v>
      </c>
      <c r="D5" s="10">
        <f>B5*79.9%</f>
        <v>799.95880000000011</v>
      </c>
      <c r="E5" s="1">
        <v>3573</v>
      </c>
      <c r="F5" s="10">
        <f>B5*13.8%</f>
        <v>138.16560000000001</v>
      </c>
      <c r="G5" s="1">
        <v>950</v>
      </c>
      <c r="H5" s="10">
        <f>B5*6.3%</f>
        <v>63.075600000000001</v>
      </c>
      <c r="I5" s="10">
        <f t="shared" si="0"/>
        <v>1001.2000000000002</v>
      </c>
      <c r="L5" s="27"/>
      <c r="M5" s="4"/>
    </row>
    <row r="6" spans="1:13" x14ac:dyDescent="0.3">
      <c r="A6" s="11" t="s">
        <v>115</v>
      </c>
      <c r="B6" s="10">
        <v>3177</v>
      </c>
      <c r="C6" s="54">
        <v>4252</v>
      </c>
      <c r="D6" s="10">
        <v>3177</v>
      </c>
      <c r="F6" s="10"/>
      <c r="H6" s="10"/>
      <c r="I6" s="10">
        <f t="shared" si="0"/>
        <v>3177</v>
      </c>
      <c r="L6" s="27"/>
      <c r="M6" s="4"/>
    </row>
    <row r="7" spans="1:13" x14ac:dyDescent="0.3">
      <c r="A7" s="2" t="s">
        <v>116</v>
      </c>
      <c r="B7" s="10">
        <v>33.44</v>
      </c>
      <c r="C7" s="60">
        <v>4253</v>
      </c>
      <c r="D7" s="10">
        <f>B7*79.9%</f>
        <v>26.71856</v>
      </c>
      <c r="E7" s="1">
        <v>3574</v>
      </c>
      <c r="F7" s="10">
        <f>B7*13.8%</f>
        <v>4.6147200000000002</v>
      </c>
      <c r="G7" s="1">
        <v>951</v>
      </c>
      <c r="H7" s="10">
        <f>B7*6.3%</f>
        <v>2.1067199999999997</v>
      </c>
      <c r="I7" s="10">
        <f t="shared" si="0"/>
        <v>33.440000000000005</v>
      </c>
    </row>
    <row r="8" spans="1:13" x14ac:dyDescent="0.3">
      <c r="A8" s="2" t="s">
        <v>117</v>
      </c>
      <c r="B8" s="10"/>
      <c r="D8" s="10"/>
      <c r="F8" s="10"/>
      <c r="H8" s="10"/>
      <c r="I8" s="10">
        <f>D8+F8+H8</f>
        <v>0</v>
      </c>
    </row>
    <row r="9" spans="1:13" x14ac:dyDescent="0.3">
      <c r="A9" s="2" t="s">
        <v>113</v>
      </c>
      <c r="B9" s="10">
        <v>0</v>
      </c>
      <c r="C9" s="54"/>
      <c r="D9" s="10"/>
      <c r="F9" s="10"/>
      <c r="H9" s="10"/>
      <c r="I9" s="10">
        <f t="shared" ref="I9:I17" si="1">D9+F9+H9</f>
        <v>0</v>
      </c>
    </row>
    <row r="10" spans="1:13" x14ac:dyDescent="0.3">
      <c r="A10" s="2" t="s">
        <v>98</v>
      </c>
      <c r="B10" s="39"/>
      <c r="C10" s="54"/>
      <c r="H10" s="10"/>
      <c r="I10" s="10">
        <f t="shared" si="1"/>
        <v>0</v>
      </c>
    </row>
    <row r="11" spans="1:13" x14ac:dyDescent="0.3">
      <c r="A11" s="2" t="s">
        <v>89</v>
      </c>
      <c r="B11" s="10">
        <v>68</v>
      </c>
      <c r="C11" s="54">
        <v>4254</v>
      </c>
      <c r="D11" s="10">
        <f>B11*79.9%</f>
        <v>54.332000000000001</v>
      </c>
      <c r="E11" s="1">
        <v>3575</v>
      </c>
      <c r="F11" s="10">
        <f>B11*13.8%</f>
        <v>9.3840000000000003</v>
      </c>
      <c r="G11" s="1">
        <v>952</v>
      </c>
      <c r="H11" s="10">
        <f>B11*6.3%</f>
        <v>4.2839999999999998</v>
      </c>
      <c r="I11" s="10">
        <f t="shared" si="1"/>
        <v>68</v>
      </c>
    </row>
    <row r="12" spans="1:13" x14ac:dyDescent="0.3">
      <c r="A12" s="11" t="s">
        <v>94</v>
      </c>
      <c r="B12" s="10">
        <v>750</v>
      </c>
      <c r="C12" s="54"/>
      <c r="D12" s="10"/>
      <c r="E12" s="1">
        <v>3576</v>
      </c>
      <c r="F12" s="10">
        <f>750/2</f>
        <v>375</v>
      </c>
      <c r="G12" s="1">
        <v>953</v>
      </c>
      <c r="H12" s="10">
        <f>750/2</f>
        <v>375</v>
      </c>
      <c r="I12" s="10">
        <f t="shared" si="1"/>
        <v>750</v>
      </c>
    </row>
    <row r="13" spans="1:13" x14ac:dyDescent="0.3">
      <c r="A13" s="11" t="s">
        <v>120</v>
      </c>
      <c r="B13" s="10">
        <v>51.5</v>
      </c>
      <c r="C13" s="56">
        <v>4255</v>
      </c>
      <c r="D13" s="10">
        <v>51.5</v>
      </c>
      <c r="F13" s="10"/>
      <c r="H13" s="10"/>
      <c r="I13" s="10">
        <f t="shared" si="1"/>
        <v>51.5</v>
      </c>
    </row>
    <row r="14" spans="1:13" ht="18" x14ac:dyDescent="0.35">
      <c r="A14" s="11" t="s">
        <v>104</v>
      </c>
      <c r="B14" s="39">
        <v>350</v>
      </c>
      <c r="C14" s="55">
        <v>4256</v>
      </c>
      <c r="D14" s="10">
        <f>B14*79.9%</f>
        <v>279.65000000000003</v>
      </c>
      <c r="E14" s="1">
        <v>3577</v>
      </c>
      <c r="F14" s="10">
        <f>B14*13.8%</f>
        <v>48.300000000000004</v>
      </c>
      <c r="G14" s="1">
        <v>954</v>
      </c>
      <c r="H14" s="10">
        <f>B14*6.3%</f>
        <v>22.05</v>
      </c>
      <c r="I14" s="10">
        <f t="shared" si="1"/>
        <v>350.00000000000006</v>
      </c>
    </row>
    <row r="15" spans="1:13" x14ac:dyDescent="0.3">
      <c r="A15" s="11" t="s">
        <v>103</v>
      </c>
      <c r="B15" s="39">
        <v>125</v>
      </c>
      <c r="C15" s="55">
        <v>4257</v>
      </c>
      <c r="D15" s="10">
        <f>B15*79.9%</f>
        <v>99.875</v>
      </c>
      <c r="E15" s="1">
        <v>3578</v>
      </c>
      <c r="F15" s="10">
        <f>B15*13.8%</f>
        <v>17.25</v>
      </c>
      <c r="G15" s="1">
        <v>955</v>
      </c>
      <c r="H15" s="10">
        <f>B15*6.3%</f>
        <v>7.875</v>
      </c>
      <c r="I15" s="10">
        <f t="shared" si="1"/>
        <v>125</v>
      </c>
    </row>
    <row r="16" spans="1:13" ht="15" thickBot="1" x14ac:dyDescent="0.35">
      <c r="A16" s="50" t="s">
        <v>19</v>
      </c>
      <c r="B16" s="37">
        <v>600</v>
      </c>
      <c r="C16" s="57">
        <v>4258</v>
      </c>
      <c r="D16" s="10">
        <f t="shared" ref="D16" si="2">B16*79.9%</f>
        <v>479.40000000000003</v>
      </c>
      <c r="E16" s="1">
        <v>3579</v>
      </c>
      <c r="F16" s="10">
        <f t="shared" ref="F16" si="3">B16*13.8%</f>
        <v>82.800000000000011</v>
      </c>
      <c r="G16" s="1">
        <v>956</v>
      </c>
      <c r="H16" s="10">
        <f t="shared" ref="H16" si="4">B16*6.3%</f>
        <v>37.799999999999997</v>
      </c>
      <c r="I16" s="10">
        <f t="shared" si="1"/>
        <v>600</v>
      </c>
    </row>
    <row r="17" spans="1:18" s="22" customFormat="1" ht="15" thickBot="1" x14ac:dyDescent="0.35">
      <c r="A17" s="19" t="s">
        <v>13</v>
      </c>
      <c r="B17" s="24">
        <f>SUM(B2:B16)</f>
        <v>6428.23</v>
      </c>
      <c r="C17" s="19"/>
      <c r="D17" s="20">
        <f>SUM(D2:D16)</f>
        <v>5185.8342700000003</v>
      </c>
      <c r="E17" s="21"/>
      <c r="F17" s="20">
        <f>SUM(F2:F16)</f>
        <v>713.06273999999985</v>
      </c>
      <c r="G17" s="21"/>
      <c r="H17" s="20">
        <f>SUM(H2:H16)</f>
        <v>529.33299</v>
      </c>
      <c r="I17" s="24">
        <f t="shared" si="1"/>
        <v>6428.2300000000005</v>
      </c>
    </row>
    <row r="18" spans="1:18" ht="15" thickBot="1" x14ac:dyDescent="0.35">
      <c r="A18" s="45" t="s">
        <v>65</v>
      </c>
      <c r="B18" s="10"/>
      <c r="D18" s="10"/>
      <c r="F18" s="10"/>
      <c r="H18" s="10"/>
      <c r="I18" s="10"/>
    </row>
    <row r="19" spans="1:18" ht="18" x14ac:dyDescent="0.35">
      <c r="A19" s="2" t="s">
        <v>30</v>
      </c>
      <c r="B19" s="39">
        <v>635384.78</v>
      </c>
      <c r="C19" s="3"/>
      <c r="D19" s="71" t="s">
        <v>105</v>
      </c>
      <c r="E19" s="64"/>
      <c r="F19" s="65"/>
      <c r="G19" s="64"/>
      <c r="H19" s="66"/>
      <c r="I19" s="61"/>
    </row>
    <row r="20" spans="1:18" x14ac:dyDescent="0.3">
      <c r="A20" s="2" t="s">
        <v>31</v>
      </c>
      <c r="B20" s="39">
        <v>770740.29</v>
      </c>
      <c r="C20" s="3"/>
      <c r="D20" s="9" t="s">
        <v>106</v>
      </c>
      <c r="E20" s="3"/>
      <c r="F20" s="18"/>
      <c r="G20" s="3"/>
      <c r="H20" s="61"/>
      <c r="I20" s="61"/>
    </row>
    <row r="21" spans="1:18" x14ac:dyDescent="0.3">
      <c r="A21" s="2" t="s">
        <v>32</v>
      </c>
      <c r="B21" s="10">
        <v>69844.649999999994</v>
      </c>
      <c r="C21" s="3"/>
      <c r="D21" s="17" t="s">
        <v>107</v>
      </c>
      <c r="E21" s="63"/>
      <c r="F21" s="12"/>
      <c r="G21" s="63"/>
      <c r="H21" s="62"/>
      <c r="I21" s="62"/>
    </row>
    <row r="22" spans="1:18" x14ac:dyDescent="0.3">
      <c r="A22" s="2" t="s">
        <v>33</v>
      </c>
      <c r="B22" s="10">
        <v>110939.53</v>
      </c>
      <c r="C22" s="3"/>
      <c r="D22" s="17" t="s">
        <v>108</v>
      </c>
      <c r="E22" s="63"/>
      <c r="F22" s="12"/>
      <c r="G22" s="63"/>
      <c r="H22" s="62"/>
      <c r="I22" s="62"/>
    </row>
    <row r="23" spans="1:18" x14ac:dyDescent="0.3">
      <c r="A23" s="2" t="s">
        <v>34</v>
      </c>
      <c r="B23" s="10">
        <v>53874.82</v>
      </c>
      <c r="C23" s="3"/>
      <c r="D23" s="17" t="s">
        <v>109</v>
      </c>
      <c r="E23" s="63"/>
      <c r="F23" s="12"/>
      <c r="G23" s="63"/>
      <c r="H23" s="62"/>
      <c r="I23" s="62"/>
    </row>
    <row r="24" spans="1:18" x14ac:dyDescent="0.3">
      <c r="A24" s="2" t="s">
        <v>35</v>
      </c>
      <c r="B24" s="10">
        <v>68909.710000000006</v>
      </c>
      <c r="C24" s="3"/>
      <c r="D24" s="9" t="s">
        <v>111</v>
      </c>
      <c r="E24" s="3"/>
      <c r="F24" s="18"/>
      <c r="G24" s="3"/>
      <c r="H24" s="61"/>
      <c r="I24" s="61"/>
    </row>
    <row r="25" spans="1:18" x14ac:dyDescent="0.3">
      <c r="A25" s="2" t="s">
        <v>36</v>
      </c>
      <c r="B25" s="10">
        <v>11320.09</v>
      </c>
      <c r="C25" s="3"/>
      <c r="D25" s="9" t="s">
        <v>110</v>
      </c>
      <c r="E25" s="3"/>
      <c r="F25" s="18"/>
      <c r="G25" s="3"/>
      <c r="H25" s="61"/>
      <c r="I25" s="61"/>
    </row>
    <row r="26" spans="1:18" ht="15" thickBot="1" x14ac:dyDescent="0.35">
      <c r="A26" s="2"/>
      <c r="B26" s="37"/>
      <c r="C26" s="3"/>
      <c r="D26" s="67" t="s">
        <v>118</v>
      </c>
      <c r="E26" s="68"/>
      <c r="F26" s="69"/>
      <c r="G26" s="68"/>
      <c r="H26" s="70"/>
      <c r="I26" s="61"/>
    </row>
    <row r="27" spans="1:18" x14ac:dyDescent="0.3">
      <c r="A27" s="45" t="s">
        <v>102</v>
      </c>
      <c r="B27" s="18"/>
      <c r="C27" s="3"/>
      <c r="D27" s="10"/>
      <c r="F27" s="10"/>
      <c r="H27" s="10"/>
      <c r="I27" s="10"/>
    </row>
    <row r="28" spans="1:18" s="1" customFormat="1" x14ac:dyDescent="0.3">
      <c r="A28" s="12"/>
      <c r="B28" s="12"/>
      <c r="C28" s="12"/>
      <c r="D28" s="10"/>
      <c r="J28"/>
      <c r="K28"/>
      <c r="L28"/>
      <c r="M28" s="3"/>
      <c r="N28" s="3"/>
      <c r="O28" s="3"/>
      <c r="P28" s="3"/>
      <c r="Q28" s="3"/>
      <c r="R28" s="3"/>
    </row>
    <row r="29" spans="1:18" s="1" customFormat="1" x14ac:dyDescent="0.3">
      <c r="A29" s="12"/>
      <c r="B29" s="12"/>
      <c r="C29" s="12"/>
      <c r="D29" s="10"/>
      <c r="J29"/>
      <c r="K29"/>
      <c r="L29"/>
      <c r="M29" s="3"/>
      <c r="N29" s="3"/>
      <c r="O29" s="3"/>
      <c r="P29" s="3"/>
      <c r="Q29" s="3"/>
      <c r="R29" s="3"/>
    </row>
    <row r="30" spans="1:18" s="1" customFormat="1" x14ac:dyDescent="0.3">
      <c r="A30" s="12"/>
      <c r="B30" s="12"/>
      <c r="C30" s="12"/>
      <c r="D30" s="10"/>
      <c r="J30"/>
      <c r="K30"/>
      <c r="L30"/>
      <c r="M30" s="3"/>
      <c r="N30" s="3"/>
      <c r="O30" s="3"/>
      <c r="P30" s="3"/>
      <c r="Q30" s="3"/>
      <c r="R30" s="3"/>
    </row>
    <row r="31" spans="1:18" s="1" customFormat="1" x14ac:dyDescent="0.3">
      <c r="A31"/>
      <c r="B31"/>
      <c r="C31"/>
      <c r="D31" s="10"/>
      <c r="J31"/>
      <c r="K31"/>
      <c r="L31"/>
      <c r="M31" s="3"/>
      <c r="N31" s="3"/>
      <c r="O31" s="3"/>
      <c r="P31" s="3"/>
      <c r="Q31" s="3"/>
      <c r="R31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SEPTEMBER 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9"/>
  <sheetViews>
    <sheetView topLeftCell="A10" workbookViewId="0">
      <selection activeCell="B12" sqref="B1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59</v>
      </c>
      <c r="B2" s="36">
        <v>47.94</v>
      </c>
      <c r="C2" s="53">
        <v>4235</v>
      </c>
      <c r="D2" s="10">
        <f>B2*79.9%</f>
        <v>38.30406</v>
      </c>
      <c r="E2" s="1">
        <v>3560</v>
      </c>
      <c r="F2" s="10">
        <f>B2*13.8%</f>
        <v>6.6157200000000005</v>
      </c>
      <c r="G2" s="1">
        <v>937</v>
      </c>
      <c r="H2" s="10">
        <f>B2*6.3%</f>
        <v>3.0202199999999997</v>
      </c>
      <c r="I2" s="10">
        <f t="shared" ref="I2:I12" si="0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2</v>
      </c>
      <c r="B3" s="10">
        <v>91.18</v>
      </c>
      <c r="C3" s="54">
        <v>4236</v>
      </c>
      <c r="D3" s="10">
        <f>B3*79.9%</f>
        <v>72.852820000000008</v>
      </c>
      <c r="E3" s="1">
        <v>3561</v>
      </c>
      <c r="F3" s="10">
        <f>B3*13.8%</f>
        <v>12.582840000000003</v>
      </c>
      <c r="G3" s="1">
        <v>938</v>
      </c>
      <c r="H3" s="10">
        <f>B3*6.3%</f>
        <v>5.7443400000000002</v>
      </c>
      <c r="I3" s="10">
        <f t="shared" si="0"/>
        <v>91.18</v>
      </c>
      <c r="L3" s="27" t="s">
        <v>10</v>
      </c>
      <c r="M3" s="4">
        <v>6.3E-2</v>
      </c>
    </row>
    <row r="4" spans="1:13" x14ac:dyDescent="0.3">
      <c r="A4" s="2" t="s">
        <v>90</v>
      </c>
      <c r="B4" s="10">
        <v>10000</v>
      </c>
      <c r="C4" s="54"/>
      <c r="D4" s="10"/>
      <c r="E4" s="1">
        <v>3562</v>
      </c>
      <c r="F4" s="10">
        <v>6900</v>
      </c>
      <c r="G4" s="1">
        <v>939</v>
      </c>
      <c r="H4" s="10">
        <v>3100</v>
      </c>
      <c r="I4" s="10">
        <f t="shared" si="0"/>
        <v>10000</v>
      </c>
      <c r="L4" s="27"/>
      <c r="M4" s="4"/>
    </row>
    <row r="5" spans="1:13" x14ac:dyDescent="0.3">
      <c r="A5" s="2" t="s">
        <v>93</v>
      </c>
      <c r="B5" s="10">
        <v>5006</v>
      </c>
      <c r="C5" s="54">
        <v>4237</v>
      </c>
      <c r="D5" s="10">
        <f>B5*79.9%</f>
        <v>3999.7940000000003</v>
      </c>
      <c r="E5" s="1">
        <v>3563</v>
      </c>
      <c r="F5" s="10">
        <f>B5*13.8%</f>
        <v>690.82800000000009</v>
      </c>
      <c r="G5" s="1">
        <v>940</v>
      </c>
      <c r="H5" s="10">
        <f>B5*6.3%</f>
        <v>315.37799999999999</v>
      </c>
      <c r="I5" s="10">
        <f t="shared" si="0"/>
        <v>5006</v>
      </c>
      <c r="L5" s="27"/>
      <c r="M5" s="4"/>
    </row>
    <row r="6" spans="1:13" x14ac:dyDescent="0.3">
      <c r="A6" s="2" t="s">
        <v>74</v>
      </c>
      <c r="B6" s="10"/>
      <c r="C6" s="54"/>
      <c r="D6" s="10"/>
      <c r="F6" s="10"/>
      <c r="H6" s="10"/>
      <c r="I6" s="10">
        <f t="shared" si="0"/>
        <v>0</v>
      </c>
      <c r="L6" s="27"/>
      <c r="M6" s="4"/>
    </row>
    <row r="7" spans="1:13" x14ac:dyDescent="0.3">
      <c r="A7" s="2"/>
      <c r="B7" s="10"/>
      <c r="C7" s="54"/>
      <c r="D7" s="10"/>
      <c r="F7" s="10"/>
      <c r="H7" s="10"/>
      <c r="I7" s="10">
        <f t="shared" si="0"/>
        <v>0</v>
      </c>
      <c r="L7" s="27"/>
      <c r="M7" s="4"/>
    </row>
    <row r="8" spans="1:13" x14ac:dyDescent="0.3">
      <c r="A8" s="11"/>
      <c r="B8" s="10"/>
      <c r="C8" s="54"/>
      <c r="D8" s="10"/>
      <c r="F8" s="10"/>
      <c r="H8" s="10"/>
      <c r="I8" s="10">
        <f t="shared" si="0"/>
        <v>0</v>
      </c>
    </row>
    <row r="9" spans="1:13" x14ac:dyDescent="0.3">
      <c r="A9" s="11" t="s">
        <v>46</v>
      </c>
      <c r="B9" s="10"/>
      <c r="C9" s="54"/>
      <c r="D9" s="10"/>
      <c r="F9" s="10"/>
      <c r="H9" s="10"/>
      <c r="I9" s="10">
        <f t="shared" si="0"/>
        <v>0</v>
      </c>
    </row>
    <row r="10" spans="1:13" x14ac:dyDescent="0.3">
      <c r="A10" s="2" t="s">
        <v>92</v>
      </c>
      <c r="B10" s="10">
        <v>542</v>
      </c>
      <c r="C10" s="54">
        <v>4238</v>
      </c>
      <c r="D10" s="10">
        <v>542</v>
      </c>
      <c r="F10" s="10"/>
      <c r="H10" s="10"/>
      <c r="I10" s="10">
        <f t="shared" si="0"/>
        <v>542</v>
      </c>
    </row>
    <row r="11" spans="1:13" x14ac:dyDescent="0.3">
      <c r="A11" s="10" t="s">
        <v>67</v>
      </c>
      <c r="B11" s="10"/>
      <c r="C11" s="54"/>
      <c r="D11" s="10"/>
      <c r="F11" s="10"/>
      <c r="H11" s="10"/>
      <c r="I11" s="10">
        <f t="shared" si="0"/>
        <v>0</v>
      </c>
    </row>
    <row r="12" spans="1:13" x14ac:dyDescent="0.3">
      <c r="A12" s="2" t="s">
        <v>91</v>
      </c>
      <c r="B12" s="10">
        <v>47.94</v>
      </c>
      <c r="C12">
        <v>4239</v>
      </c>
      <c r="D12" s="10">
        <f>B12*79.9%</f>
        <v>38.30406</v>
      </c>
      <c r="E12" s="1">
        <v>3564</v>
      </c>
      <c r="F12" s="10">
        <f>B12*13.8%</f>
        <v>6.6157200000000005</v>
      </c>
      <c r="G12" s="1">
        <v>941</v>
      </c>
      <c r="H12" s="10">
        <f>B12*6.3%</f>
        <v>3.0202199999999997</v>
      </c>
      <c r="I12" s="10">
        <f t="shared" si="0"/>
        <v>47.940000000000005</v>
      </c>
    </row>
    <row r="13" spans="1:13" x14ac:dyDescent="0.3">
      <c r="A13" s="2" t="s">
        <v>88</v>
      </c>
      <c r="B13" s="10">
        <v>7119</v>
      </c>
      <c r="C13">
        <v>4240</v>
      </c>
      <c r="D13" s="10">
        <v>2807</v>
      </c>
      <c r="E13" s="1">
        <v>3565</v>
      </c>
      <c r="F13" s="10">
        <v>2182</v>
      </c>
      <c r="G13" s="1">
        <v>942</v>
      </c>
      <c r="H13" s="10">
        <v>2130</v>
      </c>
      <c r="I13" s="10">
        <f>D13+F13+H13</f>
        <v>7119</v>
      </c>
    </row>
    <row r="14" spans="1:13" x14ac:dyDescent="0.3">
      <c r="A14" s="2" t="s">
        <v>87</v>
      </c>
      <c r="B14" s="10">
        <v>2729</v>
      </c>
      <c r="C14" s="60">
        <v>4242</v>
      </c>
      <c r="D14" s="10">
        <f>B14*79.9%</f>
        <v>2180.471</v>
      </c>
      <c r="E14" s="1">
        <v>3566</v>
      </c>
      <c r="F14" s="10">
        <f>B14*13.8%</f>
        <v>376.60200000000003</v>
      </c>
      <c r="G14" s="1">
        <v>943</v>
      </c>
      <c r="H14" s="10">
        <f>B14*6.3%</f>
        <v>171.92699999999999</v>
      </c>
      <c r="I14" s="10">
        <f>D14+F14+H14</f>
        <v>2729</v>
      </c>
    </row>
    <row r="15" spans="1:13" x14ac:dyDescent="0.3">
      <c r="A15" s="2" t="s">
        <v>96</v>
      </c>
      <c r="B15" s="10">
        <v>227.43</v>
      </c>
      <c r="D15" s="10"/>
      <c r="E15" s="1" t="s">
        <v>101</v>
      </c>
      <c r="F15" s="10">
        <v>152.13</v>
      </c>
      <c r="G15" s="1">
        <v>944</v>
      </c>
      <c r="H15" s="10">
        <v>75.3</v>
      </c>
      <c r="I15" s="10">
        <f>D15+F15+H15</f>
        <v>227.43</v>
      </c>
    </row>
    <row r="16" spans="1:13" x14ac:dyDescent="0.3">
      <c r="A16" s="2" t="s">
        <v>95</v>
      </c>
      <c r="B16" s="10"/>
      <c r="C16" s="54"/>
      <c r="D16" s="10"/>
      <c r="F16" s="10"/>
      <c r="H16" s="10"/>
      <c r="I16" s="10">
        <f t="shared" ref="I16:I25" si="1">D16+F16+H16</f>
        <v>0</v>
      </c>
    </row>
    <row r="17" spans="1:9" x14ac:dyDescent="0.3">
      <c r="A17" s="2" t="s">
        <v>71</v>
      </c>
      <c r="B17" s="39">
        <v>518.23</v>
      </c>
      <c r="C17" s="54">
        <v>4243</v>
      </c>
      <c r="D17" s="1">
        <v>518.23</v>
      </c>
      <c r="I17" s="10">
        <f t="shared" si="1"/>
        <v>518.23</v>
      </c>
    </row>
    <row r="18" spans="1:9" x14ac:dyDescent="0.3">
      <c r="A18" s="2" t="s">
        <v>98</v>
      </c>
      <c r="B18" s="39"/>
      <c r="C18" s="54">
        <v>4241</v>
      </c>
      <c r="H18" s="10"/>
      <c r="I18" s="10">
        <f t="shared" si="1"/>
        <v>0</v>
      </c>
    </row>
    <row r="19" spans="1:9" x14ac:dyDescent="0.3">
      <c r="A19" s="2" t="s">
        <v>89</v>
      </c>
      <c r="B19" s="10">
        <v>135.38</v>
      </c>
      <c r="C19" s="54">
        <v>4244</v>
      </c>
      <c r="D19" s="10">
        <f>B19*79.9%</f>
        <v>108.16862</v>
      </c>
      <c r="E19" s="1">
        <v>3567</v>
      </c>
      <c r="F19" s="10">
        <f>B19*13.8%</f>
        <v>18.68244</v>
      </c>
      <c r="G19" s="1">
        <v>945</v>
      </c>
      <c r="H19" s="10">
        <f>B19*6.3%</f>
        <v>8.5289400000000004</v>
      </c>
      <c r="I19" s="10">
        <f t="shared" si="1"/>
        <v>135.38</v>
      </c>
    </row>
    <row r="20" spans="1:9" x14ac:dyDescent="0.3">
      <c r="A20" s="2"/>
      <c r="B20" s="10"/>
      <c r="C20" s="54"/>
      <c r="D20" s="10"/>
      <c r="F20" s="10"/>
      <c r="H20" s="10"/>
      <c r="I20" s="10">
        <f t="shared" si="1"/>
        <v>0</v>
      </c>
    </row>
    <row r="21" spans="1:9" x14ac:dyDescent="0.3">
      <c r="A21" s="2" t="s">
        <v>76</v>
      </c>
      <c r="B21" s="10"/>
      <c r="C21" s="56"/>
      <c r="D21" s="10"/>
      <c r="F21" s="10"/>
      <c r="H21" s="10"/>
      <c r="I21" s="10">
        <f t="shared" si="1"/>
        <v>0</v>
      </c>
    </row>
    <row r="22" spans="1:9" x14ac:dyDescent="0.3">
      <c r="A22" s="11" t="s">
        <v>94</v>
      </c>
      <c r="B22" s="39">
        <v>16.100000000000001</v>
      </c>
      <c r="C22" s="55">
        <v>4245</v>
      </c>
      <c r="D22" s="39">
        <v>16.100000000000001</v>
      </c>
      <c r="I22" s="10">
        <f t="shared" si="1"/>
        <v>16.100000000000001</v>
      </c>
    </row>
    <row r="23" spans="1:9" x14ac:dyDescent="0.3">
      <c r="A23" s="11" t="s">
        <v>97</v>
      </c>
      <c r="B23" s="39">
        <v>125</v>
      </c>
      <c r="C23" s="55">
        <v>4246</v>
      </c>
      <c r="D23" s="10">
        <f>B23*79.9%</f>
        <v>99.875</v>
      </c>
      <c r="E23" s="1">
        <v>3568</v>
      </c>
      <c r="F23" s="10">
        <f>B23*13.8%</f>
        <v>17.25</v>
      </c>
      <c r="G23" s="1">
        <v>946</v>
      </c>
      <c r="H23" s="10">
        <f>B23*6.3%</f>
        <v>7.875</v>
      </c>
      <c r="I23" s="10">
        <f t="shared" si="1"/>
        <v>125</v>
      </c>
    </row>
    <row r="24" spans="1:9" ht="15" thickBot="1" x14ac:dyDescent="0.35">
      <c r="A24" s="50" t="s">
        <v>19</v>
      </c>
      <c r="B24" s="37">
        <v>600</v>
      </c>
      <c r="C24" s="57">
        <v>4246</v>
      </c>
      <c r="D24" s="10">
        <f t="shared" ref="D24" si="2">B24*79.9%</f>
        <v>479.40000000000003</v>
      </c>
      <c r="E24" s="1">
        <v>3568</v>
      </c>
      <c r="F24" s="10">
        <f t="shared" ref="F24" si="3">B24*13.8%</f>
        <v>82.800000000000011</v>
      </c>
      <c r="G24" s="1">
        <v>946</v>
      </c>
      <c r="H24" s="10">
        <f t="shared" ref="H24" si="4">B24*6.3%</f>
        <v>37.799999999999997</v>
      </c>
      <c r="I24" s="10">
        <f t="shared" si="1"/>
        <v>600</v>
      </c>
    </row>
    <row r="25" spans="1:9" s="22" customFormat="1" ht="15" thickBot="1" x14ac:dyDescent="0.35">
      <c r="A25" s="19" t="s">
        <v>13</v>
      </c>
      <c r="B25" s="24">
        <f>SUM(B2:B24)</f>
        <v>27205.200000000001</v>
      </c>
      <c r="C25" s="19"/>
      <c r="D25" s="20">
        <f>SUM(D2:D24)</f>
        <v>10900.49956</v>
      </c>
      <c r="E25" s="21"/>
      <c r="F25" s="20">
        <f>SUM(F2:F24)</f>
        <v>10446.10672</v>
      </c>
      <c r="G25" s="21"/>
      <c r="H25" s="20">
        <f>SUM(H2:H24)</f>
        <v>5858.5937200000008</v>
      </c>
      <c r="I25" s="24">
        <f t="shared" si="1"/>
        <v>27205.200000000001</v>
      </c>
    </row>
    <row r="26" spans="1:9" x14ac:dyDescent="0.3">
      <c r="A26" s="45" t="s">
        <v>65</v>
      </c>
      <c r="B26" s="10"/>
      <c r="D26" s="10"/>
      <c r="F26" s="10"/>
      <c r="H26" s="10"/>
      <c r="I26" s="10"/>
    </row>
    <row r="27" spans="1:9" x14ac:dyDescent="0.3">
      <c r="A27" s="2" t="s">
        <v>30</v>
      </c>
      <c r="B27" s="39">
        <v>635369.82999999996</v>
      </c>
      <c r="C27" s="3"/>
      <c r="D27" s="39"/>
      <c r="E27" s="31"/>
      <c r="F27" s="39"/>
      <c r="G27" s="31"/>
      <c r="H27" s="39"/>
      <c r="I27" s="10"/>
    </row>
    <row r="28" spans="1:9" x14ac:dyDescent="0.3">
      <c r="A28" s="2" t="s">
        <v>31</v>
      </c>
      <c r="B28" s="10">
        <v>685848.07</v>
      </c>
      <c r="C28" s="3"/>
      <c r="D28" s="10"/>
      <c r="F28" s="10"/>
      <c r="H28" s="10"/>
      <c r="I28" s="10"/>
    </row>
    <row r="29" spans="1:9" x14ac:dyDescent="0.3">
      <c r="A29" s="2" t="s">
        <v>32</v>
      </c>
      <c r="B29" s="10">
        <v>78912.429999999993</v>
      </c>
      <c r="C29" s="3"/>
      <c r="D29" s="39"/>
      <c r="E29" s="31"/>
      <c r="F29" s="39" t="s">
        <v>99</v>
      </c>
      <c r="G29" s="31"/>
      <c r="H29" s="39"/>
      <c r="I29" s="39"/>
    </row>
    <row r="30" spans="1:9" x14ac:dyDescent="0.3">
      <c r="A30" s="2" t="s">
        <v>33</v>
      </c>
      <c r="B30" s="10">
        <v>103586.9</v>
      </c>
      <c r="C30" s="3"/>
      <c r="D30" s="39"/>
      <c r="E30" s="31"/>
      <c r="F30" s="39" t="s">
        <v>100</v>
      </c>
      <c r="G30" s="31"/>
      <c r="H30" s="39"/>
      <c r="I30" s="39"/>
    </row>
    <row r="31" spans="1:9" x14ac:dyDescent="0.3">
      <c r="A31" s="2" t="s">
        <v>34</v>
      </c>
      <c r="B31" s="10">
        <v>57606.46</v>
      </c>
      <c r="C31" s="3"/>
      <c r="D31" s="39"/>
      <c r="E31" s="31"/>
      <c r="F31" s="39"/>
      <c r="G31" s="31"/>
      <c r="H31" s="39"/>
      <c r="I31" s="39"/>
    </row>
    <row r="32" spans="1:9" x14ac:dyDescent="0.3">
      <c r="A32" s="2" t="s">
        <v>35</v>
      </c>
      <c r="B32" s="10">
        <v>58090.78</v>
      </c>
      <c r="C32" s="3"/>
      <c r="D32" s="10"/>
      <c r="F32" s="10"/>
      <c r="H32" s="10"/>
      <c r="I32" s="10"/>
    </row>
    <row r="33" spans="1:18" x14ac:dyDescent="0.3">
      <c r="A33" s="2" t="s">
        <v>36</v>
      </c>
      <c r="B33" s="10">
        <v>11271.63</v>
      </c>
      <c r="C33" s="3"/>
      <c r="D33" s="10"/>
      <c r="F33" s="10"/>
      <c r="H33" s="10"/>
      <c r="I33" s="10"/>
    </row>
    <row r="34" spans="1:18" ht="15" thickBot="1" x14ac:dyDescent="0.35">
      <c r="A34" s="2"/>
      <c r="B34" s="37"/>
      <c r="C34" s="3"/>
      <c r="D34" s="10"/>
      <c r="F34" s="10"/>
      <c r="H34" s="10"/>
      <c r="I34" s="10"/>
    </row>
    <row r="35" spans="1:18" x14ac:dyDescent="0.3">
      <c r="A35" s="45" t="s">
        <v>86</v>
      </c>
      <c r="B35" s="18"/>
      <c r="C35" s="3"/>
      <c r="D35" s="10"/>
      <c r="F35" s="10"/>
      <c r="H35" s="10"/>
      <c r="I35" s="10"/>
    </row>
    <row r="36" spans="1:18" s="1" customFormat="1" x14ac:dyDescent="0.3">
      <c r="A36" s="12"/>
      <c r="B36" s="12"/>
      <c r="C36" s="12"/>
      <c r="D36" s="10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12"/>
      <c r="B37" s="12"/>
      <c r="C37" s="12"/>
      <c r="D37" s="10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12"/>
      <c r="B38" s="12"/>
      <c r="C38" s="12"/>
      <c r="D38" s="10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/>
      <c r="B39"/>
      <c r="C39"/>
      <c r="D39" s="10"/>
      <c r="J39"/>
      <c r="K39"/>
      <c r="L39"/>
      <c r="M39" s="3"/>
      <c r="N39" s="3"/>
      <c r="O39" s="3"/>
      <c r="P39" s="3"/>
      <c r="Q39" s="3"/>
      <c r="R39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AUGUST 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9"/>
  <sheetViews>
    <sheetView workbookViewId="0">
      <selection activeCell="N13" sqref="N13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49" t="s">
        <v>59</v>
      </c>
      <c r="B2" s="36">
        <v>47.94</v>
      </c>
      <c r="C2" s="53">
        <v>4214</v>
      </c>
      <c r="D2" s="10">
        <f>B2*79.9%</f>
        <v>38.30406</v>
      </c>
      <c r="E2" s="1">
        <v>3551</v>
      </c>
      <c r="F2" s="10">
        <f>B2*13.8%</f>
        <v>6.6157200000000005</v>
      </c>
      <c r="G2" s="1">
        <v>927</v>
      </c>
      <c r="H2" s="10">
        <f>B2*6.3%</f>
        <v>3.0202199999999997</v>
      </c>
      <c r="I2" s="10">
        <f t="shared" ref="I2:I12" si="0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2</v>
      </c>
      <c r="B3" s="10">
        <v>83.86</v>
      </c>
      <c r="C3" s="54">
        <v>4215</v>
      </c>
      <c r="D3" s="10">
        <f>B3*79.9%</f>
        <v>67.004140000000007</v>
      </c>
      <c r="E3" s="1">
        <v>3552</v>
      </c>
      <c r="F3" s="10">
        <f>B3*13.8%</f>
        <v>11.57268</v>
      </c>
      <c r="G3" s="1">
        <v>928</v>
      </c>
      <c r="H3" s="10">
        <f>B3*6.3%</f>
        <v>5.2831799999999998</v>
      </c>
      <c r="I3" s="10">
        <f t="shared" si="0"/>
        <v>83.860000000000014</v>
      </c>
      <c r="L3" s="27" t="s">
        <v>10</v>
      </c>
      <c r="M3" s="4">
        <v>6.3E-2</v>
      </c>
    </row>
    <row r="4" spans="1:13" x14ac:dyDescent="0.3">
      <c r="A4" s="2" t="s">
        <v>74</v>
      </c>
      <c r="B4" s="10">
        <v>196.82</v>
      </c>
      <c r="C4" s="54">
        <v>4216</v>
      </c>
      <c r="D4" s="10">
        <v>196.82</v>
      </c>
      <c r="F4" s="10"/>
      <c r="H4" s="10"/>
      <c r="I4" s="10">
        <f t="shared" si="0"/>
        <v>196.82</v>
      </c>
      <c r="L4" s="27"/>
      <c r="M4" s="4"/>
    </row>
    <row r="5" spans="1:13" x14ac:dyDescent="0.3">
      <c r="A5" s="2" t="s">
        <v>81</v>
      </c>
      <c r="B5" s="10">
        <v>737.34</v>
      </c>
      <c r="C5" s="54"/>
      <c r="D5" s="10"/>
      <c r="F5" s="10"/>
      <c r="G5" s="1">
        <v>929</v>
      </c>
      <c r="H5" s="10">
        <v>737.34</v>
      </c>
      <c r="I5" s="10">
        <f t="shared" si="0"/>
        <v>737.34</v>
      </c>
      <c r="L5" s="27"/>
      <c r="M5" s="4"/>
    </row>
    <row r="6" spans="1:13" x14ac:dyDescent="0.3">
      <c r="A6" s="2" t="s">
        <v>80</v>
      </c>
      <c r="B6" s="10">
        <v>532.70000000000005</v>
      </c>
      <c r="C6" s="54"/>
      <c r="D6" s="10"/>
      <c r="F6" s="10"/>
      <c r="G6" s="1">
        <v>930</v>
      </c>
      <c r="H6" s="10">
        <v>532.70000000000005</v>
      </c>
      <c r="I6" s="10">
        <f t="shared" si="0"/>
        <v>532.70000000000005</v>
      </c>
      <c r="L6" s="27"/>
      <c r="M6" s="4"/>
    </row>
    <row r="7" spans="1:13" x14ac:dyDescent="0.3">
      <c r="A7" s="2" t="s">
        <v>84</v>
      </c>
      <c r="B7" s="10">
        <v>120.71</v>
      </c>
      <c r="C7" s="54"/>
      <c r="D7" s="10"/>
      <c r="F7" s="10"/>
      <c r="G7" s="1">
        <v>931</v>
      </c>
      <c r="H7" s="10">
        <v>120.71</v>
      </c>
      <c r="I7" s="10">
        <f t="shared" si="0"/>
        <v>120.71</v>
      </c>
      <c r="L7" s="27"/>
      <c r="M7" s="4"/>
    </row>
    <row r="8" spans="1:13" x14ac:dyDescent="0.3">
      <c r="A8" s="11" t="s">
        <v>69</v>
      </c>
      <c r="B8" s="10">
        <v>683.06</v>
      </c>
      <c r="C8" s="54">
        <v>4225</v>
      </c>
      <c r="D8" s="10">
        <v>683.06</v>
      </c>
      <c r="F8" s="10"/>
      <c r="H8" s="10"/>
      <c r="I8" s="10">
        <f t="shared" si="0"/>
        <v>683.06</v>
      </c>
    </row>
    <row r="9" spans="1:13" x14ac:dyDescent="0.3">
      <c r="A9" s="11" t="s">
        <v>46</v>
      </c>
      <c r="B9" s="10">
        <v>4044</v>
      </c>
      <c r="C9" s="54"/>
      <c r="D9" s="10">
        <f>B9*79.9%</f>
        <v>3231.1559999999999</v>
      </c>
      <c r="F9" s="10">
        <f>B9*13.8%</f>
        <v>558.072</v>
      </c>
      <c r="H9" s="10">
        <f>B9*6.3%</f>
        <v>254.77199999999999</v>
      </c>
      <c r="I9" s="10">
        <f t="shared" si="0"/>
        <v>4044</v>
      </c>
    </row>
    <row r="10" spans="1:13" x14ac:dyDescent="0.3">
      <c r="A10" s="2" t="s">
        <v>70</v>
      </c>
      <c r="B10" s="10">
        <v>474.12</v>
      </c>
      <c r="C10" s="54">
        <v>4227</v>
      </c>
      <c r="D10" s="10">
        <v>474.12</v>
      </c>
      <c r="F10" s="10"/>
      <c r="H10" s="10"/>
      <c r="I10" s="10">
        <f t="shared" si="0"/>
        <v>474.12</v>
      </c>
    </row>
    <row r="11" spans="1:13" x14ac:dyDescent="0.3">
      <c r="A11" s="2" t="s">
        <v>67</v>
      </c>
      <c r="B11" s="10">
        <v>1133.1400000000001</v>
      </c>
      <c r="C11" s="54">
        <v>4226</v>
      </c>
      <c r="D11" s="10">
        <v>1133.1400000000001</v>
      </c>
      <c r="F11" s="10"/>
      <c r="H11" s="10"/>
      <c r="I11" s="10">
        <f t="shared" si="0"/>
        <v>1133.1400000000001</v>
      </c>
    </row>
    <row r="12" spans="1:13" x14ac:dyDescent="0.3">
      <c r="A12" s="2" t="s">
        <v>73</v>
      </c>
      <c r="B12" s="10">
        <v>0</v>
      </c>
      <c r="D12" s="10">
        <v>0</v>
      </c>
      <c r="F12" s="10">
        <v>0</v>
      </c>
      <c r="H12" s="10">
        <v>0</v>
      </c>
      <c r="I12" s="10">
        <f t="shared" si="0"/>
        <v>0</v>
      </c>
    </row>
    <row r="13" spans="1:13" x14ac:dyDescent="0.3">
      <c r="A13" s="2" t="s">
        <v>82</v>
      </c>
      <c r="B13" s="10">
        <v>527.25</v>
      </c>
      <c r="D13" s="10"/>
      <c r="E13" s="1">
        <v>3553</v>
      </c>
      <c r="F13" s="10">
        <v>527.25</v>
      </c>
      <c r="H13" s="10"/>
      <c r="I13" s="10">
        <f>D13+F13+H13</f>
        <v>527.25</v>
      </c>
    </row>
    <row r="14" spans="1:13" x14ac:dyDescent="0.3">
      <c r="A14" s="2" t="s">
        <v>83</v>
      </c>
      <c r="B14" s="10">
        <v>508.99</v>
      </c>
      <c r="D14" s="10"/>
      <c r="E14" s="1">
        <v>3554</v>
      </c>
      <c r="F14" s="10">
        <v>508.99</v>
      </c>
      <c r="H14" s="10"/>
      <c r="I14" s="10">
        <f>D14+F14+H14</f>
        <v>508.99</v>
      </c>
    </row>
    <row r="15" spans="1:13" x14ac:dyDescent="0.3">
      <c r="A15" s="2" t="s">
        <v>83</v>
      </c>
      <c r="B15" s="10">
        <v>838.74</v>
      </c>
      <c r="D15" s="10"/>
      <c r="E15" s="1">
        <v>3555</v>
      </c>
      <c r="F15" s="10">
        <f>B15/2</f>
        <v>419.37</v>
      </c>
      <c r="G15" s="1">
        <v>932</v>
      </c>
      <c r="H15" s="10">
        <f>B15/2</f>
        <v>419.37</v>
      </c>
      <c r="I15" s="10">
        <f>D15+F15+H15</f>
        <v>838.74</v>
      </c>
    </row>
    <row r="16" spans="1:13" x14ac:dyDescent="0.3">
      <c r="A16" s="2" t="s">
        <v>68</v>
      </c>
      <c r="B16" s="10">
        <v>0</v>
      </c>
      <c r="C16" s="54"/>
      <c r="D16" s="10">
        <v>0</v>
      </c>
      <c r="F16" s="10">
        <v>0</v>
      </c>
      <c r="H16" s="10">
        <v>0</v>
      </c>
      <c r="I16" s="10">
        <f t="shared" ref="I16:I23" si="1">D16+F16+H16</f>
        <v>0</v>
      </c>
    </row>
    <row r="17" spans="1:9" x14ac:dyDescent="0.3">
      <c r="A17" s="2" t="s">
        <v>71</v>
      </c>
      <c r="B17" s="39">
        <v>653.62</v>
      </c>
      <c r="C17" s="54">
        <v>4228</v>
      </c>
      <c r="D17" s="1">
        <v>653.62</v>
      </c>
      <c r="I17" s="10">
        <f t="shared" si="1"/>
        <v>653.62</v>
      </c>
    </row>
    <row r="18" spans="1:9" x14ac:dyDescent="0.3">
      <c r="A18" s="2" t="s">
        <v>85</v>
      </c>
      <c r="B18" s="39">
        <v>937.28</v>
      </c>
      <c r="C18" s="54"/>
      <c r="E18" s="1">
        <v>3556</v>
      </c>
      <c r="F18" s="1">
        <v>787.28</v>
      </c>
      <c r="G18" s="1">
        <v>933</v>
      </c>
      <c r="H18" s="10">
        <v>150</v>
      </c>
      <c r="I18" s="10">
        <f t="shared" si="1"/>
        <v>937.28</v>
      </c>
    </row>
    <row r="19" spans="1:9" x14ac:dyDescent="0.3">
      <c r="A19" s="2" t="s">
        <v>43</v>
      </c>
      <c r="B19" s="10">
        <v>44</v>
      </c>
      <c r="C19" s="54">
        <v>4229</v>
      </c>
      <c r="D19" s="10">
        <f t="shared" ref="D19:D20" si="2">B19*79.9%</f>
        <v>35.155999999999999</v>
      </c>
      <c r="E19" s="1">
        <v>3557</v>
      </c>
      <c r="F19" s="10">
        <f t="shared" ref="F19:F20" si="3">B19*13.8%</f>
        <v>6.072000000000001</v>
      </c>
      <c r="G19" s="1">
        <v>934</v>
      </c>
      <c r="H19" s="10">
        <f t="shared" ref="H19:H20" si="4">B19*6.3%</f>
        <v>2.7720000000000002</v>
      </c>
      <c r="I19" s="10">
        <f t="shared" si="1"/>
        <v>44</v>
      </c>
    </row>
    <row r="20" spans="1:9" x14ac:dyDescent="0.3">
      <c r="A20" s="2" t="s">
        <v>44</v>
      </c>
      <c r="B20" s="10">
        <v>24</v>
      </c>
      <c r="C20" s="54">
        <v>4229</v>
      </c>
      <c r="D20" s="10">
        <f t="shared" si="2"/>
        <v>19.176000000000002</v>
      </c>
      <c r="E20" s="1">
        <v>3557</v>
      </c>
      <c r="F20" s="10">
        <f t="shared" si="3"/>
        <v>3.3120000000000003</v>
      </c>
      <c r="G20" s="1">
        <v>934</v>
      </c>
      <c r="H20" s="10">
        <f t="shared" si="4"/>
        <v>1.512</v>
      </c>
      <c r="I20" s="10">
        <f t="shared" si="1"/>
        <v>24.000000000000004</v>
      </c>
    </row>
    <row r="21" spans="1:9" x14ac:dyDescent="0.3">
      <c r="A21" s="2" t="s">
        <v>76</v>
      </c>
      <c r="B21" s="10">
        <v>8</v>
      </c>
      <c r="C21" s="56">
        <v>4230</v>
      </c>
      <c r="D21" s="10">
        <v>8</v>
      </c>
      <c r="F21" s="10"/>
      <c r="H21" s="10"/>
      <c r="I21" s="10">
        <f t="shared" si="1"/>
        <v>8</v>
      </c>
    </row>
    <row r="22" spans="1:9" x14ac:dyDescent="0.3">
      <c r="A22" s="11" t="s">
        <v>75</v>
      </c>
      <c r="B22" s="39">
        <v>711.12</v>
      </c>
      <c r="C22" s="55">
        <v>4231</v>
      </c>
      <c r="D22" s="1">
        <v>711.12</v>
      </c>
      <c r="I22" s="10">
        <f t="shared" si="1"/>
        <v>711.12</v>
      </c>
    </row>
    <row r="23" spans="1:9" x14ac:dyDescent="0.3">
      <c r="A23" s="11" t="s">
        <v>72</v>
      </c>
      <c r="B23" s="39">
        <v>769.23</v>
      </c>
      <c r="C23" s="55">
        <v>4232</v>
      </c>
      <c r="D23" s="1">
        <v>769.23</v>
      </c>
      <c r="I23" s="10">
        <f t="shared" si="1"/>
        <v>769.23</v>
      </c>
    </row>
    <row r="24" spans="1:9" ht="15" thickBot="1" x14ac:dyDescent="0.35">
      <c r="A24" s="50" t="s">
        <v>19</v>
      </c>
      <c r="B24" s="37">
        <v>600</v>
      </c>
      <c r="C24" s="57">
        <v>4233</v>
      </c>
      <c r="D24" s="10">
        <f t="shared" ref="D24" si="5">B24*79.9%</f>
        <v>479.40000000000003</v>
      </c>
      <c r="E24" s="1">
        <v>3558</v>
      </c>
      <c r="F24" s="10">
        <f t="shared" ref="F24" si="6">B24*13.8%</f>
        <v>82.800000000000011</v>
      </c>
      <c r="G24" s="1">
        <v>935</v>
      </c>
      <c r="H24" s="10">
        <f t="shared" ref="H24" si="7">B24*6.3%</f>
        <v>37.799999999999997</v>
      </c>
      <c r="I24" s="10">
        <f t="shared" ref="I24:I25" si="8">D24+F24+H24</f>
        <v>600</v>
      </c>
    </row>
    <row r="25" spans="1:9" s="22" customFormat="1" ht="15" thickBot="1" x14ac:dyDescent="0.35">
      <c r="A25" s="19" t="s">
        <v>13</v>
      </c>
      <c r="B25" s="35">
        <f>SUM(B2:B24)</f>
        <v>13675.920000000002</v>
      </c>
      <c r="C25" s="19"/>
      <c r="D25" s="20">
        <f>SUM(D2:D24)</f>
        <v>8499.3061999999991</v>
      </c>
      <c r="E25" s="21"/>
      <c r="F25" s="20">
        <f>SUM(F2:F24)</f>
        <v>2911.3344000000006</v>
      </c>
      <c r="G25" s="21"/>
      <c r="H25" s="20">
        <f>SUM(H2:H24)</f>
        <v>2265.2794000000004</v>
      </c>
      <c r="I25" s="24">
        <f t="shared" si="8"/>
        <v>13675.919999999998</v>
      </c>
    </row>
    <row r="26" spans="1:9" x14ac:dyDescent="0.3">
      <c r="A26" s="45" t="s">
        <v>65</v>
      </c>
      <c r="B26" s="10"/>
      <c r="D26" s="10"/>
      <c r="F26" s="10"/>
      <c r="H26" s="10"/>
      <c r="I26" s="10"/>
    </row>
    <row r="27" spans="1:9" x14ac:dyDescent="0.3">
      <c r="A27" s="2" t="s">
        <v>30</v>
      </c>
      <c r="B27" s="39">
        <v>597243.84</v>
      </c>
      <c r="C27" s="3"/>
      <c r="D27" s="51" t="s">
        <v>77</v>
      </c>
      <c r="E27" s="52"/>
      <c r="F27" s="51"/>
      <c r="G27" s="52"/>
      <c r="H27" s="51"/>
      <c r="I27" s="10"/>
    </row>
    <row r="28" spans="1:9" x14ac:dyDescent="0.3">
      <c r="A28" s="2" t="s">
        <v>31</v>
      </c>
      <c r="B28" s="10">
        <v>1107799.8899999999</v>
      </c>
      <c r="C28" s="3"/>
      <c r="D28" s="10"/>
      <c r="F28" s="10"/>
      <c r="H28" s="10"/>
      <c r="I28" s="10"/>
    </row>
    <row r="29" spans="1:9" x14ac:dyDescent="0.3">
      <c r="A29" s="2" t="s">
        <v>32</v>
      </c>
      <c r="B29" s="10">
        <v>40569.22</v>
      </c>
      <c r="C29" s="3"/>
      <c r="D29" s="58" t="s">
        <v>78</v>
      </c>
      <c r="E29" s="59"/>
      <c r="F29" s="58"/>
      <c r="G29" s="59"/>
      <c r="H29" s="58"/>
      <c r="I29" s="58"/>
    </row>
    <row r="30" spans="1:9" x14ac:dyDescent="0.3">
      <c r="A30" s="2" t="s">
        <v>33</v>
      </c>
      <c r="B30" s="10">
        <v>175573.01</v>
      </c>
      <c r="C30" s="3"/>
      <c r="D30" s="58" t="s">
        <v>79</v>
      </c>
      <c r="E30" s="59"/>
      <c r="F30" s="58"/>
      <c r="G30" s="59"/>
      <c r="H30" s="58"/>
      <c r="I30" s="58"/>
    </row>
    <row r="31" spans="1:9" x14ac:dyDescent="0.3">
      <c r="A31" s="2" t="s">
        <v>34</v>
      </c>
      <c r="B31" s="10">
        <v>31933</v>
      </c>
      <c r="C31" s="3"/>
      <c r="D31" s="10"/>
      <c r="F31" s="10"/>
      <c r="H31" s="10"/>
      <c r="I31" s="10"/>
    </row>
    <row r="32" spans="1:9" x14ac:dyDescent="0.3">
      <c r="A32" s="2" t="s">
        <v>35</v>
      </c>
      <c r="B32" s="10">
        <v>107396.57</v>
      </c>
      <c r="C32" s="3"/>
      <c r="D32" s="10"/>
      <c r="F32" s="10"/>
      <c r="H32" s="10"/>
      <c r="I32" s="10"/>
    </row>
    <row r="33" spans="1:18" x14ac:dyDescent="0.3">
      <c r="A33" s="2" t="s">
        <v>36</v>
      </c>
      <c r="B33" s="10">
        <v>11383.56</v>
      </c>
      <c r="C33" s="3"/>
      <c r="D33" s="10"/>
      <c r="F33" s="10"/>
      <c r="H33" s="10"/>
      <c r="I33" s="10"/>
    </row>
    <row r="34" spans="1:18" ht="15" thickBot="1" x14ac:dyDescent="0.35">
      <c r="A34" s="2"/>
      <c r="B34" s="37"/>
      <c r="C34" s="3"/>
      <c r="D34" s="10"/>
      <c r="F34" s="10"/>
      <c r="H34" s="10"/>
      <c r="I34" s="10"/>
    </row>
    <row r="35" spans="1:18" x14ac:dyDescent="0.3">
      <c r="A35" s="45" t="s">
        <v>66</v>
      </c>
      <c r="B35" s="18"/>
      <c r="C35" s="3"/>
      <c r="D35" s="10"/>
      <c r="F35" s="10"/>
      <c r="H35" s="10"/>
      <c r="I35" s="10"/>
    </row>
    <row r="36" spans="1:18" s="1" customFormat="1" x14ac:dyDescent="0.3">
      <c r="A36" s="12"/>
      <c r="B36" s="12"/>
      <c r="C36" s="12"/>
      <c r="D36" s="10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12"/>
      <c r="B37" s="12"/>
      <c r="C37" s="12"/>
      <c r="D37" s="10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12"/>
      <c r="B38" s="12"/>
      <c r="C38" s="12"/>
      <c r="D38" s="10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/>
      <c r="B39"/>
      <c r="C39"/>
      <c r="D39" s="10"/>
      <c r="J39"/>
      <c r="K39"/>
      <c r="L39"/>
      <c r="M39" s="3"/>
      <c r="N39" s="3"/>
      <c r="O39" s="3"/>
      <c r="P39" s="3"/>
      <c r="Q39" s="3"/>
      <c r="R39" s="3"/>
    </row>
  </sheetData>
  <printOptions horizontalCentered="1" gridLines="1"/>
  <pageMargins left="0.17" right="0.19" top="0.88" bottom="0.27" header="0.24" footer="0.23"/>
  <pageSetup orientation="landscape" horizontalDpi="4294967295" verticalDpi="4294967295" r:id="rId1"/>
  <headerFooter>
    <oddHeader>&amp;CTable 2
IRRIGATION DISTRICTS WARRANT LIST  SPREADSHEET
JULY 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9"/>
  <sheetViews>
    <sheetView topLeftCell="A10" workbookViewId="0">
      <selection activeCell="D2" sqref="D2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4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4" x14ac:dyDescent="0.3">
      <c r="A2" s="41" t="s">
        <v>59</v>
      </c>
      <c r="B2" s="12">
        <v>47.94</v>
      </c>
      <c r="C2" s="41">
        <v>4203</v>
      </c>
      <c r="D2" s="10">
        <f>B2*79.9%</f>
        <v>38.30406</v>
      </c>
      <c r="E2" s="1">
        <v>3543</v>
      </c>
      <c r="F2" s="10">
        <f>B2*13.8%</f>
        <v>6.6157200000000005</v>
      </c>
      <c r="G2" s="1">
        <v>919</v>
      </c>
      <c r="H2" s="10">
        <f>B2*6.3%</f>
        <v>3.0202199999999997</v>
      </c>
      <c r="I2" s="10">
        <f t="shared" ref="I2:I10" si="0">D2+F2+H2</f>
        <v>47.940000000000005</v>
      </c>
      <c r="L2" s="27" t="s">
        <v>9</v>
      </c>
      <c r="M2" s="4">
        <v>0.13800000000000001</v>
      </c>
    </row>
    <row r="3" spans="1:14" x14ac:dyDescent="0.3">
      <c r="A3" s="1" t="s">
        <v>2</v>
      </c>
      <c r="B3" s="18">
        <v>74.760000000000005</v>
      </c>
      <c r="C3" s="1">
        <v>4204</v>
      </c>
      <c r="D3" s="10">
        <f>B3*79.9%</f>
        <v>59.733240000000009</v>
      </c>
      <c r="E3" s="1">
        <v>3544</v>
      </c>
      <c r="F3" s="10">
        <f>B3*13.8%</f>
        <v>10.316880000000001</v>
      </c>
      <c r="G3" s="1">
        <v>920</v>
      </c>
      <c r="H3" s="10">
        <f>B3*6.3%</f>
        <v>4.7098800000000001</v>
      </c>
      <c r="I3" s="10">
        <f t="shared" si="0"/>
        <v>74.760000000000005</v>
      </c>
      <c r="L3" s="27" t="s">
        <v>10</v>
      </c>
      <c r="M3" s="4">
        <v>6.3E-2</v>
      </c>
    </row>
    <row r="4" spans="1:14" x14ac:dyDescent="0.3">
      <c r="A4" s="31" t="s">
        <v>45</v>
      </c>
      <c r="B4" s="18">
        <v>3280</v>
      </c>
      <c r="C4" s="1"/>
      <c r="D4" s="10"/>
      <c r="E4" s="1">
        <v>3545</v>
      </c>
      <c r="F4" s="10">
        <v>1640</v>
      </c>
      <c r="G4" s="1">
        <v>921</v>
      </c>
      <c r="H4" s="10">
        <v>1640</v>
      </c>
      <c r="I4" s="10">
        <f t="shared" si="0"/>
        <v>3280</v>
      </c>
    </row>
    <row r="5" spans="1:14" x14ac:dyDescent="0.3">
      <c r="A5" s="1" t="s">
        <v>61</v>
      </c>
      <c r="B5" s="38">
        <v>300</v>
      </c>
      <c r="C5" s="1">
        <v>4205</v>
      </c>
      <c r="D5" s="10">
        <v>100</v>
      </c>
      <c r="E5" s="1">
        <v>3546</v>
      </c>
      <c r="F5" s="10">
        <v>100</v>
      </c>
      <c r="G5" s="1">
        <v>922</v>
      </c>
      <c r="H5" s="10">
        <v>100</v>
      </c>
      <c r="I5" s="10">
        <f t="shared" si="0"/>
        <v>300</v>
      </c>
    </row>
    <row r="6" spans="1:14" x14ac:dyDescent="0.3">
      <c r="A6" s="1" t="s">
        <v>4</v>
      </c>
      <c r="B6" s="18">
        <v>150.82</v>
      </c>
      <c r="C6" s="1">
        <v>4206</v>
      </c>
      <c r="D6" s="10">
        <f>B6*79.9%</f>
        <v>120.50518</v>
      </c>
      <c r="E6" s="1">
        <v>3547</v>
      </c>
      <c r="F6" s="10">
        <f>B6*13.8%</f>
        <v>20.81316</v>
      </c>
      <c r="G6" s="1">
        <v>923</v>
      </c>
      <c r="H6" s="10">
        <f>B6*6.3%</f>
        <v>9.5016599999999993</v>
      </c>
      <c r="I6" s="10">
        <f t="shared" si="0"/>
        <v>150.82</v>
      </c>
    </row>
    <row r="7" spans="1:14" x14ac:dyDescent="0.3">
      <c r="A7" s="31" t="s">
        <v>60</v>
      </c>
      <c r="B7" s="12">
        <v>4800</v>
      </c>
      <c r="C7" s="1">
        <v>4207</v>
      </c>
      <c r="D7" s="10">
        <v>4800</v>
      </c>
      <c r="F7" s="10"/>
      <c r="H7" s="10"/>
      <c r="I7" s="10">
        <f t="shared" si="0"/>
        <v>4800</v>
      </c>
      <c r="N7" t="s">
        <v>54</v>
      </c>
    </row>
    <row r="8" spans="1:14" x14ac:dyDescent="0.3">
      <c r="A8" s="1" t="s">
        <v>56</v>
      </c>
      <c r="B8" s="18">
        <v>0</v>
      </c>
      <c r="C8" s="1"/>
      <c r="D8" s="10">
        <f>B8*79.9%</f>
        <v>0</v>
      </c>
      <c r="F8" s="10">
        <f>B8*13.8%</f>
        <v>0</v>
      </c>
      <c r="H8" s="10">
        <f>B8*6.3%</f>
        <v>0</v>
      </c>
      <c r="I8" s="10">
        <f t="shared" si="0"/>
        <v>0</v>
      </c>
    </row>
    <row r="9" spans="1:14" x14ac:dyDescent="0.3">
      <c r="A9" s="1" t="s">
        <v>62</v>
      </c>
      <c r="B9" s="40">
        <v>217.64</v>
      </c>
      <c r="C9" s="1">
        <v>4208</v>
      </c>
      <c r="D9" s="39">
        <v>217.64</v>
      </c>
      <c r="F9" s="39"/>
      <c r="H9" s="39"/>
      <c r="I9" s="10">
        <f t="shared" si="0"/>
        <v>217.64</v>
      </c>
    </row>
    <row r="10" spans="1:14" x14ac:dyDescent="0.3">
      <c r="A10" s="1" t="s">
        <v>63</v>
      </c>
      <c r="B10" s="46">
        <v>935.45</v>
      </c>
      <c r="C10" s="43">
        <v>4209</v>
      </c>
      <c r="D10" s="10">
        <v>935.45</v>
      </c>
      <c r="F10" s="39"/>
      <c r="G10" s="31"/>
      <c r="H10" s="39"/>
      <c r="I10" s="10">
        <f t="shared" si="0"/>
        <v>935.45</v>
      </c>
    </row>
    <row r="11" spans="1:14" x14ac:dyDescent="0.3">
      <c r="A11" s="1" t="s">
        <v>43</v>
      </c>
      <c r="B11" s="18">
        <v>44</v>
      </c>
      <c r="C11" s="1">
        <v>4210</v>
      </c>
      <c r="D11" s="10">
        <f>B11*79.9%</f>
        <v>35.155999999999999</v>
      </c>
      <c r="E11" s="1">
        <v>3548</v>
      </c>
      <c r="F11" s="10">
        <f>B11*13.8%</f>
        <v>6.072000000000001</v>
      </c>
      <c r="G11" s="1">
        <v>924</v>
      </c>
      <c r="H11" s="10">
        <f>B11*6.3%</f>
        <v>2.7720000000000002</v>
      </c>
      <c r="I11" s="10">
        <f>D11+F11+H11</f>
        <v>44</v>
      </c>
    </row>
    <row r="12" spans="1:14" x14ac:dyDescent="0.3">
      <c r="A12" s="1" t="s">
        <v>44</v>
      </c>
      <c r="B12" s="18">
        <v>24</v>
      </c>
      <c r="C12" s="1">
        <v>4211</v>
      </c>
      <c r="D12" s="10">
        <f>B12*79.9%</f>
        <v>19.176000000000002</v>
      </c>
      <c r="E12" s="1">
        <v>3549</v>
      </c>
      <c r="F12" s="10">
        <f>B12*13.8%</f>
        <v>3.3120000000000003</v>
      </c>
      <c r="G12" s="1">
        <v>925</v>
      </c>
      <c r="H12" s="10">
        <f>B12*6.3%</f>
        <v>1.512</v>
      </c>
      <c r="I12" s="10">
        <f>D12+F12+H12</f>
        <v>24.000000000000004</v>
      </c>
    </row>
    <row r="13" spans="1:14" ht="15" thickBot="1" x14ac:dyDescent="0.35">
      <c r="A13" s="42" t="s">
        <v>19</v>
      </c>
      <c r="B13" s="18">
        <v>600</v>
      </c>
      <c r="C13" s="42">
        <v>4212</v>
      </c>
      <c r="D13" s="10">
        <f t="shared" ref="D13" si="1">B13*79.9%</f>
        <v>479.40000000000003</v>
      </c>
      <c r="E13" s="1">
        <v>3550</v>
      </c>
      <c r="F13" s="10">
        <f t="shared" ref="F13" si="2">B13*13.8%</f>
        <v>82.800000000000011</v>
      </c>
      <c r="G13" s="1">
        <v>926</v>
      </c>
      <c r="H13" s="10">
        <f t="shared" ref="H13" si="3">B13*6.3%</f>
        <v>37.799999999999997</v>
      </c>
      <c r="I13" s="10">
        <f t="shared" ref="I13:I14" si="4">D13+F13+H13</f>
        <v>600</v>
      </c>
    </row>
    <row r="14" spans="1:14" s="22" customFormat="1" ht="15" thickBot="1" x14ac:dyDescent="0.35">
      <c r="A14" s="19" t="s">
        <v>13</v>
      </c>
      <c r="B14" s="35">
        <f>SUM(B2:B13)</f>
        <v>10474.61</v>
      </c>
      <c r="C14" s="19"/>
      <c r="D14" s="20">
        <f>SUM(D2:D13)</f>
        <v>6805.3644800000002</v>
      </c>
      <c r="E14" s="21"/>
      <c r="F14" s="20">
        <f>SUM(F2:F13)</f>
        <v>1869.9297599999998</v>
      </c>
      <c r="G14" s="21"/>
      <c r="H14" s="20">
        <f>SUM(H2:H13)</f>
        <v>1799.3157599999997</v>
      </c>
      <c r="I14" s="24">
        <f t="shared" si="4"/>
        <v>10474.609999999999</v>
      </c>
    </row>
    <row r="15" spans="1:14" x14ac:dyDescent="0.3">
      <c r="A15" s="2"/>
      <c r="B15" s="36"/>
      <c r="C15" s="3"/>
      <c r="D15" s="10"/>
      <c r="F15" s="10"/>
      <c r="H15" s="10"/>
      <c r="I15" s="10"/>
    </row>
    <row r="16" spans="1:14" x14ac:dyDescent="0.3">
      <c r="A16" s="45" t="s">
        <v>65</v>
      </c>
      <c r="B16" s="10"/>
      <c r="D16" s="10"/>
      <c r="F16" s="10"/>
      <c r="H16" s="10"/>
      <c r="I16" s="10"/>
    </row>
    <row r="17" spans="1:18" x14ac:dyDescent="0.3">
      <c r="A17" s="2" t="s">
        <v>30</v>
      </c>
      <c r="B17" s="39">
        <v>501423.95</v>
      </c>
      <c r="C17" s="3"/>
      <c r="D17" s="10"/>
      <c r="F17" s="10"/>
      <c r="H17" s="10"/>
      <c r="I17" s="10"/>
    </row>
    <row r="18" spans="1:18" x14ac:dyDescent="0.3">
      <c r="A18" s="2" t="s">
        <v>31</v>
      </c>
      <c r="B18" s="10">
        <v>1107799.8899999999</v>
      </c>
      <c r="C18" s="3"/>
      <c r="D18" s="10"/>
      <c r="F18" s="10"/>
      <c r="H18" s="10"/>
      <c r="I18" s="10"/>
    </row>
    <row r="19" spans="1:18" x14ac:dyDescent="0.3">
      <c r="A19" s="2" t="s">
        <v>32</v>
      </c>
      <c r="B19" s="10">
        <v>40569.22</v>
      </c>
      <c r="C19" s="3"/>
      <c r="D19" s="10"/>
      <c r="F19" s="10"/>
      <c r="H19" s="10"/>
      <c r="I19" s="10"/>
    </row>
    <row r="20" spans="1:18" x14ac:dyDescent="0.3">
      <c r="A20" s="2" t="s">
        <v>33</v>
      </c>
      <c r="B20" s="10">
        <v>175573.01</v>
      </c>
      <c r="C20" s="3"/>
      <c r="D20" s="10"/>
      <c r="F20" s="10"/>
      <c r="H20" s="10"/>
      <c r="I20" s="10"/>
    </row>
    <row r="21" spans="1:18" x14ac:dyDescent="0.3">
      <c r="A21" s="2" t="s">
        <v>34</v>
      </c>
      <c r="B21" s="10">
        <v>31933</v>
      </c>
      <c r="C21" s="3"/>
      <c r="D21" s="10"/>
      <c r="F21" s="10"/>
      <c r="H21" s="10"/>
      <c r="I21" s="10"/>
    </row>
    <row r="22" spans="1:18" x14ac:dyDescent="0.3">
      <c r="A22" s="2" t="s">
        <v>35</v>
      </c>
      <c r="B22" s="10">
        <v>107396.57</v>
      </c>
      <c r="C22" s="3"/>
      <c r="D22" s="10"/>
      <c r="F22" s="10"/>
      <c r="H22" s="10"/>
      <c r="I22" s="10"/>
    </row>
    <row r="23" spans="1:18" x14ac:dyDescent="0.3">
      <c r="A23" s="2" t="s">
        <v>36</v>
      </c>
      <c r="B23" s="10">
        <v>11383.56</v>
      </c>
      <c r="C23" s="3"/>
      <c r="D23" s="10"/>
      <c r="F23" s="10"/>
      <c r="H23" s="10"/>
      <c r="I23" s="10"/>
    </row>
    <row r="24" spans="1:18" ht="15" thickBot="1" x14ac:dyDescent="0.35">
      <c r="A24" s="2"/>
      <c r="B24" s="37"/>
      <c r="C24" s="3"/>
      <c r="D24" s="10"/>
      <c r="F24" s="10"/>
      <c r="H24" s="10"/>
      <c r="I24" s="10"/>
    </row>
    <row r="25" spans="1:18" x14ac:dyDescent="0.3">
      <c r="A25" s="45" t="s">
        <v>64</v>
      </c>
      <c r="B25" s="18"/>
      <c r="C25" s="3"/>
      <c r="D25" s="10"/>
      <c r="F25" s="10"/>
      <c r="H25" s="10"/>
      <c r="I25" s="10"/>
    </row>
    <row r="26" spans="1:18" s="1" customFormat="1" x14ac:dyDescent="0.3">
      <c r="A26" s="12"/>
      <c r="B26" s="12"/>
      <c r="C26" s="12"/>
      <c r="D26" s="10"/>
      <c r="J26"/>
      <c r="K26"/>
      <c r="L26"/>
      <c r="M26" s="3"/>
      <c r="N26" s="3"/>
      <c r="O26" s="3"/>
      <c r="P26" s="3"/>
      <c r="Q26" s="3"/>
      <c r="R26" s="3"/>
    </row>
    <row r="27" spans="1:18" s="1" customFormat="1" x14ac:dyDescent="0.3">
      <c r="A27" s="12"/>
      <c r="B27" s="12"/>
      <c r="C27" s="12"/>
      <c r="D27" s="10"/>
      <c r="J27"/>
      <c r="K27"/>
      <c r="L27"/>
      <c r="M27" s="3"/>
      <c r="N27" s="3"/>
      <c r="O27" s="3"/>
      <c r="P27" s="3"/>
      <c r="Q27" s="3"/>
      <c r="R27" s="3"/>
    </row>
    <row r="28" spans="1:18" s="1" customFormat="1" x14ac:dyDescent="0.3">
      <c r="A28" s="12"/>
      <c r="B28" s="12"/>
      <c r="C28" s="12"/>
      <c r="D28" s="10"/>
      <c r="J28"/>
      <c r="K28"/>
      <c r="L28"/>
      <c r="M28" s="3"/>
      <c r="N28" s="3"/>
      <c r="O28" s="3"/>
      <c r="P28" s="3"/>
      <c r="Q28" s="3"/>
      <c r="R28" s="3"/>
    </row>
    <row r="29" spans="1:18" s="1" customFormat="1" x14ac:dyDescent="0.3">
      <c r="A29"/>
      <c r="B29"/>
      <c r="C29"/>
      <c r="D29" s="10"/>
      <c r="J29"/>
      <c r="K29"/>
      <c r="L29"/>
      <c r="M29" s="3"/>
      <c r="N29" s="3"/>
      <c r="O29" s="3"/>
      <c r="P29" s="3"/>
      <c r="Q29" s="3"/>
      <c r="R29" s="3"/>
    </row>
  </sheetData>
  <printOptions horizontalCentered="1" gridLines="1"/>
  <pageMargins left="0.17" right="0.19" top="1.1499999999999999" bottom="0.32" header="0.3" footer="0.3"/>
  <pageSetup orientation="landscape" horizontalDpi="4294967295" verticalDpi="4294967295" r:id="rId1"/>
  <headerFooter>
    <oddHeader>&amp;CTable 2
IRRIGATION DISTRICTS WARRANT LIST  SPREADSHEET
JUNE 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9"/>
  <sheetViews>
    <sheetView topLeftCell="A13" workbookViewId="0">
      <selection activeCell="B27" sqref="B2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4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4" x14ac:dyDescent="0.3">
      <c r="A2" s="41" t="s">
        <v>49</v>
      </c>
      <c r="B2" s="44">
        <v>47.94</v>
      </c>
      <c r="C2" s="41"/>
      <c r="D2" s="10">
        <f>B2*79.9%</f>
        <v>38.30406</v>
      </c>
      <c r="E2" s="1">
        <v>3534</v>
      </c>
      <c r="F2" s="10">
        <f>B2*13.8%</f>
        <v>6.6157200000000005</v>
      </c>
      <c r="G2" s="1">
        <v>910</v>
      </c>
      <c r="H2" s="10">
        <f>B2*6.3%</f>
        <v>3.0202199999999997</v>
      </c>
      <c r="I2" s="10">
        <f t="shared" ref="I2:I10" si="0">D2+F2+H2</f>
        <v>47.940000000000005</v>
      </c>
      <c r="L2" s="27" t="s">
        <v>9</v>
      </c>
      <c r="M2" s="4">
        <v>0.13800000000000001</v>
      </c>
    </row>
    <row r="3" spans="1:14" x14ac:dyDescent="0.3">
      <c r="A3" s="1" t="s">
        <v>2</v>
      </c>
      <c r="B3" s="18">
        <v>72.260000000000005</v>
      </c>
      <c r="C3" s="1"/>
      <c r="D3" s="10">
        <f>B3*79.9%</f>
        <v>57.735740000000007</v>
      </c>
      <c r="E3" s="1">
        <v>3535</v>
      </c>
      <c r="F3" s="10">
        <f>B3*13.8%</f>
        <v>9.9718800000000023</v>
      </c>
      <c r="G3" s="1">
        <v>911</v>
      </c>
      <c r="H3" s="10">
        <f>B3*6.3%</f>
        <v>4.5523800000000003</v>
      </c>
      <c r="I3" s="10">
        <f t="shared" si="0"/>
        <v>72.260000000000005</v>
      </c>
      <c r="L3" s="27" t="s">
        <v>10</v>
      </c>
      <c r="M3" s="4">
        <v>6.3E-2</v>
      </c>
    </row>
    <row r="4" spans="1:14" x14ac:dyDescent="0.3">
      <c r="A4" s="31" t="s">
        <v>45</v>
      </c>
      <c r="B4" s="18"/>
      <c r="C4" s="1"/>
      <c r="D4" s="10">
        <f>B4*79.9%</f>
        <v>0</v>
      </c>
      <c r="F4" s="10">
        <f>B4*13.8%</f>
        <v>0</v>
      </c>
      <c r="H4" s="10">
        <f>B4*6.3%</f>
        <v>0</v>
      </c>
      <c r="I4" s="10">
        <f t="shared" si="0"/>
        <v>0</v>
      </c>
    </row>
    <row r="5" spans="1:14" x14ac:dyDescent="0.3">
      <c r="A5" s="1" t="s">
        <v>51</v>
      </c>
      <c r="B5" s="38">
        <v>2750</v>
      </c>
      <c r="C5" s="1"/>
      <c r="D5" s="10">
        <v>2650</v>
      </c>
      <c r="E5" s="1">
        <v>3536</v>
      </c>
      <c r="F5" s="10">
        <v>50</v>
      </c>
      <c r="G5" s="1">
        <v>912</v>
      </c>
      <c r="H5" s="10">
        <v>50</v>
      </c>
      <c r="I5" s="10">
        <f t="shared" si="0"/>
        <v>2750</v>
      </c>
    </row>
    <row r="6" spans="1:14" x14ac:dyDescent="0.3">
      <c r="A6" s="1" t="s">
        <v>58</v>
      </c>
      <c r="B6" s="38">
        <v>600</v>
      </c>
      <c r="C6" s="1"/>
      <c r="D6" s="10">
        <f>B6*79.9%</f>
        <v>479.40000000000003</v>
      </c>
      <c r="E6" s="1">
        <v>3537</v>
      </c>
      <c r="F6" s="10">
        <f>B6*13.8%</f>
        <v>82.800000000000011</v>
      </c>
      <c r="G6" s="1">
        <v>913</v>
      </c>
      <c r="H6" s="10">
        <f>B6*6.3%</f>
        <v>37.799999999999997</v>
      </c>
      <c r="I6" s="10">
        <f t="shared" si="0"/>
        <v>600</v>
      </c>
    </row>
    <row r="7" spans="1:14" x14ac:dyDescent="0.3">
      <c r="A7" s="1" t="s">
        <v>4</v>
      </c>
      <c r="B7" s="18">
        <v>133.97999999999999</v>
      </c>
      <c r="C7" s="1"/>
      <c r="D7" s="10">
        <f>B7*79.9%</f>
        <v>107.05002</v>
      </c>
      <c r="E7" s="1">
        <v>3538</v>
      </c>
      <c r="F7" s="10">
        <f>B7*13.8%</f>
        <v>18.489239999999999</v>
      </c>
      <c r="G7" s="1">
        <v>914</v>
      </c>
      <c r="H7" s="10">
        <f>B7*6.3%</f>
        <v>8.4407399999999999</v>
      </c>
      <c r="I7" s="10">
        <f t="shared" si="0"/>
        <v>133.97999999999999</v>
      </c>
      <c r="N7" t="s">
        <v>54</v>
      </c>
    </row>
    <row r="8" spans="1:14" x14ac:dyDescent="0.3">
      <c r="A8" s="1" t="s">
        <v>56</v>
      </c>
      <c r="B8" s="18"/>
      <c r="C8" s="1"/>
      <c r="D8" s="10">
        <f>B8*79.9%</f>
        <v>0</v>
      </c>
      <c r="F8" s="10">
        <f>B8*13.8%</f>
        <v>0</v>
      </c>
      <c r="H8" s="10">
        <f>B8*6.3%</f>
        <v>0</v>
      </c>
      <c r="I8" s="10">
        <f t="shared" si="0"/>
        <v>0</v>
      </c>
    </row>
    <row r="9" spans="1:14" x14ac:dyDescent="0.3">
      <c r="A9" s="1" t="s">
        <v>57</v>
      </c>
      <c r="B9" s="40">
        <v>116</v>
      </c>
      <c r="C9" s="1"/>
      <c r="D9" s="39">
        <f>B9*79.9%</f>
        <v>92.684000000000012</v>
      </c>
      <c r="E9" s="1">
        <v>3539</v>
      </c>
      <c r="F9" s="39">
        <f>B9*13.8%</f>
        <v>16.008000000000003</v>
      </c>
      <c r="G9" s="1">
        <v>915</v>
      </c>
      <c r="H9" s="39">
        <f>B9*6.3%</f>
        <v>7.3079999999999998</v>
      </c>
      <c r="I9" s="10">
        <f t="shared" si="0"/>
        <v>116</v>
      </c>
    </row>
    <row r="10" spans="1:14" x14ac:dyDescent="0.3">
      <c r="A10" s="1" t="s">
        <v>6</v>
      </c>
      <c r="B10" s="46"/>
      <c r="C10" s="43"/>
      <c r="D10" s="10">
        <f>0</f>
        <v>0</v>
      </c>
      <c r="F10" s="39">
        <f>B10*54%</f>
        <v>0</v>
      </c>
      <c r="G10" s="31"/>
      <c r="H10" s="39">
        <f>B10-F10</f>
        <v>0</v>
      </c>
      <c r="I10" s="10">
        <f t="shared" si="0"/>
        <v>0</v>
      </c>
    </row>
    <row r="11" spans="1:14" x14ac:dyDescent="0.3">
      <c r="A11" s="1" t="s">
        <v>43</v>
      </c>
      <c r="B11" s="18">
        <v>44</v>
      </c>
      <c r="C11" s="1"/>
      <c r="D11" s="10">
        <f>B11*79.9%</f>
        <v>35.155999999999999</v>
      </c>
      <c r="E11" s="1">
        <v>3540</v>
      </c>
      <c r="F11" s="10">
        <f>B11*13.8%</f>
        <v>6.072000000000001</v>
      </c>
      <c r="G11" s="1">
        <v>916</v>
      </c>
      <c r="H11" s="10">
        <f>B11*6.3%</f>
        <v>2.7720000000000002</v>
      </c>
      <c r="I11" s="10">
        <f>D11+F11+H11</f>
        <v>44</v>
      </c>
    </row>
    <row r="12" spans="1:14" x14ac:dyDescent="0.3">
      <c r="A12" s="1" t="s">
        <v>44</v>
      </c>
      <c r="B12" s="18">
        <v>24</v>
      </c>
      <c r="C12" s="1"/>
      <c r="D12" s="10">
        <f>B12*79.9%</f>
        <v>19.176000000000002</v>
      </c>
      <c r="E12" s="1">
        <v>3541</v>
      </c>
      <c r="F12" s="10">
        <f>B12*13.8%</f>
        <v>3.3120000000000003</v>
      </c>
      <c r="G12" s="1">
        <v>917</v>
      </c>
      <c r="H12" s="10">
        <f>B12*6.3%</f>
        <v>1.512</v>
      </c>
      <c r="I12" s="10">
        <f>D12+F12+H12</f>
        <v>24.000000000000004</v>
      </c>
    </row>
    <row r="13" spans="1:14" ht="15" thickBot="1" x14ac:dyDescent="0.35">
      <c r="A13" s="42" t="s">
        <v>19</v>
      </c>
      <c r="B13" s="18">
        <v>600</v>
      </c>
      <c r="C13" s="42"/>
      <c r="D13" s="10">
        <f t="shared" ref="D13" si="1">B13*79.9%</f>
        <v>479.40000000000003</v>
      </c>
      <c r="E13" s="1">
        <v>3542</v>
      </c>
      <c r="F13" s="10">
        <f t="shared" ref="F13" si="2">B13*13.8%</f>
        <v>82.800000000000011</v>
      </c>
      <c r="G13" s="1">
        <v>918</v>
      </c>
      <c r="H13" s="10">
        <f t="shared" ref="H13" si="3">B13*6.3%</f>
        <v>37.799999999999997</v>
      </c>
      <c r="I13" s="10">
        <f t="shared" ref="I13:I14" si="4">D13+F13+H13</f>
        <v>600</v>
      </c>
    </row>
    <row r="14" spans="1:14" s="22" customFormat="1" ht="15" thickBot="1" x14ac:dyDescent="0.35">
      <c r="A14" s="19" t="s">
        <v>13</v>
      </c>
      <c r="B14" s="35">
        <f>SUM(B2:B13)</f>
        <v>4388.18</v>
      </c>
      <c r="C14" s="19"/>
      <c r="D14" s="20">
        <f>SUM(D2:D13)</f>
        <v>3958.9058200000004</v>
      </c>
      <c r="E14" s="21"/>
      <c r="F14" s="20">
        <f>SUM(F2:F13)</f>
        <v>276.06884000000002</v>
      </c>
      <c r="G14" s="21"/>
      <c r="H14" s="20">
        <f>SUM(H2:H13)</f>
        <v>153.20534000000001</v>
      </c>
      <c r="I14" s="24">
        <f t="shared" si="4"/>
        <v>4388.1800000000012</v>
      </c>
    </row>
    <row r="15" spans="1:14" x14ac:dyDescent="0.3">
      <c r="A15" s="2"/>
      <c r="B15" s="36"/>
      <c r="C15" s="3"/>
      <c r="D15" s="10"/>
      <c r="F15" s="10"/>
      <c r="H15" s="10"/>
      <c r="I15" s="10"/>
    </row>
    <row r="16" spans="1:14" x14ac:dyDescent="0.3">
      <c r="B16" s="10"/>
      <c r="D16" s="10"/>
      <c r="F16" s="10"/>
      <c r="H16" s="10"/>
      <c r="I16" s="10"/>
    </row>
    <row r="17" spans="1:18" x14ac:dyDescent="0.3">
      <c r="A17" s="2" t="s">
        <v>30</v>
      </c>
      <c r="B17" s="39">
        <v>404194.28</v>
      </c>
      <c r="C17" s="3"/>
      <c r="D17" s="10"/>
      <c r="F17" s="10"/>
      <c r="H17" s="10"/>
      <c r="I17" s="10"/>
    </row>
    <row r="18" spans="1:18" x14ac:dyDescent="0.3">
      <c r="A18" s="2" t="s">
        <v>31</v>
      </c>
      <c r="B18" s="10">
        <v>1049676.3700000001</v>
      </c>
      <c r="C18" s="3"/>
      <c r="D18" s="10"/>
      <c r="F18" s="10"/>
      <c r="H18" s="10"/>
      <c r="I18" s="10"/>
    </row>
    <row r="19" spans="1:18" x14ac:dyDescent="0.3">
      <c r="A19" s="2" t="s">
        <v>32</v>
      </c>
      <c r="B19" s="10">
        <v>57797.4</v>
      </c>
      <c r="C19" s="3"/>
      <c r="D19" s="10"/>
      <c r="F19" s="10"/>
      <c r="H19" s="10"/>
      <c r="I19" s="10"/>
    </row>
    <row r="20" spans="1:18" x14ac:dyDescent="0.3">
      <c r="A20" s="2" t="s">
        <v>33</v>
      </c>
      <c r="B20" s="10">
        <v>157599.93</v>
      </c>
      <c r="C20" s="3"/>
      <c r="D20" s="10"/>
      <c r="F20" s="10"/>
      <c r="H20" s="10"/>
      <c r="I20" s="10"/>
    </row>
    <row r="21" spans="1:18" x14ac:dyDescent="0.3">
      <c r="A21" s="2" t="s">
        <v>34</v>
      </c>
      <c r="B21" s="10">
        <v>53651.05</v>
      </c>
      <c r="C21" s="3"/>
      <c r="D21" s="10"/>
      <c r="F21" s="10"/>
      <c r="H21" s="10"/>
      <c r="I21" s="10"/>
    </row>
    <row r="22" spans="1:18" x14ac:dyDescent="0.3">
      <c r="A22" s="2" t="s">
        <v>35</v>
      </c>
      <c r="B22" s="10">
        <v>105423.86</v>
      </c>
      <c r="C22" s="3"/>
      <c r="D22" s="10"/>
      <c r="F22" s="10"/>
      <c r="H22" s="10"/>
      <c r="I22" s="10"/>
    </row>
    <row r="23" spans="1:18" x14ac:dyDescent="0.3">
      <c r="A23" s="2" t="s">
        <v>36</v>
      </c>
      <c r="B23" s="10">
        <v>11383.56</v>
      </c>
      <c r="C23" s="3"/>
      <c r="D23" s="10"/>
      <c r="F23" s="10"/>
      <c r="H23" s="10"/>
      <c r="I23" s="10"/>
    </row>
    <row r="24" spans="1:18" ht="15" thickBot="1" x14ac:dyDescent="0.35">
      <c r="A24" s="2"/>
      <c r="B24" s="37"/>
      <c r="C24" s="3"/>
      <c r="D24" s="10"/>
      <c r="F24" s="10"/>
      <c r="H24" s="10"/>
      <c r="I24" s="10"/>
    </row>
    <row r="25" spans="1:18" x14ac:dyDescent="0.3">
      <c r="A25" s="45" t="s">
        <v>55</v>
      </c>
      <c r="B25" s="18"/>
      <c r="C25" s="3"/>
      <c r="D25" s="10"/>
      <c r="F25" s="10"/>
      <c r="H25" s="10"/>
      <c r="I25" s="10"/>
    </row>
    <row r="26" spans="1:18" s="1" customFormat="1" x14ac:dyDescent="0.3">
      <c r="A26" s="12"/>
      <c r="B26" s="12"/>
      <c r="C26" s="12"/>
      <c r="D26" s="10"/>
      <c r="J26"/>
      <c r="K26"/>
      <c r="L26"/>
      <c r="M26" s="3"/>
      <c r="N26" s="3"/>
      <c r="O26" s="3"/>
      <c r="P26" s="3"/>
      <c r="Q26" s="3"/>
      <c r="R26" s="3"/>
    </row>
    <row r="27" spans="1:18" s="1" customFormat="1" x14ac:dyDescent="0.3">
      <c r="A27" s="12"/>
      <c r="B27" s="12"/>
      <c r="C27" s="12"/>
      <c r="D27" s="10"/>
      <c r="J27"/>
      <c r="K27"/>
      <c r="L27"/>
      <c r="M27" s="3"/>
      <c r="N27" s="3"/>
      <c r="O27" s="3"/>
      <c r="P27" s="3"/>
      <c r="Q27" s="3"/>
      <c r="R27" s="3"/>
    </row>
    <row r="28" spans="1:18" s="1" customFormat="1" x14ac:dyDescent="0.3">
      <c r="A28" s="12"/>
      <c r="B28" s="12"/>
      <c r="C28" s="12"/>
      <c r="D28" s="10"/>
      <c r="J28"/>
      <c r="K28"/>
      <c r="L28"/>
      <c r="M28" s="3"/>
      <c r="N28" s="3"/>
      <c r="O28" s="3"/>
      <c r="P28" s="3"/>
      <c r="Q28" s="3"/>
      <c r="R28" s="3"/>
    </row>
    <row r="29" spans="1:18" s="1" customFormat="1" x14ac:dyDescent="0.3">
      <c r="A29"/>
      <c r="B29"/>
      <c r="C29"/>
      <c r="D29" s="10"/>
      <c r="J29"/>
      <c r="K29"/>
      <c r="L29"/>
      <c r="M29" s="3"/>
      <c r="N29" s="3"/>
      <c r="O29" s="3"/>
      <c r="P29" s="3"/>
      <c r="Q29" s="3"/>
      <c r="R29" s="3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MAY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2"/>
  <sheetViews>
    <sheetView workbookViewId="0">
      <selection activeCell="L10" sqref="L10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4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4" x14ac:dyDescent="0.3">
      <c r="A2" s="41" t="s">
        <v>49</v>
      </c>
      <c r="B2" s="44">
        <v>47.94</v>
      </c>
      <c r="C2" s="41">
        <v>4181</v>
      </c>
      <c r="D2" s="10">
        <f>B2*79.9%</f>
        <v>38.30406</v>
      </c>
      <c r="E2" s="1">
        <v>3520</v>
      </c>
      <c r="F2" s="10">
        <f>B2*13.8%</f>
        <v>6.6157200000000005</v>
      </c>
      <c r="G2" s="1">
        <v>896</v>
      </c>
      <c r="H2" s="10">
        <f>B2*6.3%</f>
        <v>3.0202199999999997</v>
      </c>
      <c r="I2" s="10">
        <f t="shared" ref="I2:I11" si="0">D2+F2+H2</f>
        <v>47.940000000000005</v>
      </c>
      <c r="L2" s="27" t="s">
        <v>9</v>
      </c>
      <c r="M2" s="4">
        <v>0.13800000000000001</v>
      </c>
    </row>
    <row r="3" spans="1:14" x14ac:dyDescent="0.3">
      <c r="A3" s="1" t="s">
        <v>2</v>
      </c>
      <c r="B3" s="18">
        <v>84.57</v>
      </c>
      <c r="C3" s="1">
        <v>4182</v>
      </c>
      <c r="D3" s="10">
        <f>B3*79.9%</f>
        <v>67.571429999999992</v>
      </c>
      <c r="E3" s="1">
        <v>3521</v>
      </c>
      <c r="F3" s="10">
        <f>B3*13.8%</f>
        <v>11.67066</v>
      </c>
      <c r="G3" s="1">
        <v>897</v>
      </c>
      <c r="H3" s="10">
        <f>B3*6.3%</f>
        <v>5.3279099999999993</v>
      </c>
      <c r="I3" s="10">
        <f t="shared" si="0"/>
        <v>84.57</v>
      </c>
      <c r="L3" s="27" t="s">
        <v>10</v>
      </c>
      <c r="M3" s="4">
        <v>6.3E-2</v>
      </c>
    </row>
    <row r="4" spans="1:14" x14ac:dyDescent="0.3">
      <c r="A4" s="31" t="s">
        <v>45</v>
      </c>
      <c r="B4" s="18">
        <v>600</v>
      </c>
      <c r="C4" s="1">
        <v>4183</v>
      </c>
      <c r="D4" s="10">
        <f>B4*79.9%</f>
        <v>479.40000000000003</v>
      </c>
      <c r="E4" s="1">
        <v>3522</v>
      </c>
      <c r="F4" s="10">
        <f>B4*13.8%</f>
        <v>82.800000000000011</v>
      </c>
      <c r="G4" s="1">
        <v>898</v>
      </c>
      <c r="H4" s="10">
        <f>B4*6.3%</f>
        <v>37.799999999999997</v>
      </c>
      <c r="I4" s="10">
        <f t="shared" si="0"/>
        <v>600</v>
      </c>
    </row>
    <row r="5" spans="1:14" x14ac:dyDescent="0.3">
      <c r="A5" s="1" t="s">
        <v>46</v>
      </c>
      <c r="B5" s="38">
        <v>5159.8500000000004</v>
      </c>
      <c r="C5" s="1">
        <v>4184</v>
      </c>
      <c r="D5" s="10">
        <f>B5*79.9%</f>
        <v>4122.7201500000001</v>
      </c>
      <c r="E5" s="1">
        <v>3523</v>
      </c>
      <c r="F5" s="10">
        <f>B5*13.8%</f>
        <v>712.05930000000012</v>
      </c>
      <c r="G5" s="1">
        <v>899</v>
      </c>
      <c r="H5" s="10">
        <f>B5*6.3%</f>
        <v>325.07055000000003</v>
      </c>
      <c r="I5" s="10">
        <f t="shared" si="0"/>
        <v>5159.8500000000004</v>
      </c>
    </row>
    <row r="6" spans="1:14" x14ac:dyDescent="0.3">
      <c r="A6" s="1" t="s">
        <v>51</v>
      </c>
      <c r="B6" s="38">
        <f>159.99+160+160+240</f>
        <v>719.99</v>
      </c>
      <c r="C6" s="1">
        <v>4185</v>
      </c>
      <c r="D6" s="10">
        <f>127.83+240</f>
        <v>367.83</v>
      </c>
      <c r="E6" s="1">
        <v>3524</v>
      </c>
      <c r="F6" s="10">
        <f>22.08+160</f>
        <v>182.07999999999998</v>
      </c>
      <c r="G6" s="1">
        <v>900</v>
      </c>
      <c r="H6" s="10">
        <f>10.08+160</f>
        <v>170.08</v>
      </c>
      <c r="I6" s="10">
        <f t="shared" si="0"/>
        <v>719.99</v>
      </c>
    </row>
    <row r="7" spans="1:14" x14ac:dyDescent="0.3">
      <c r="A7" s="1" t="s">
        <v>4</v>
      </c>
      <c r="B7" s="18">
        <v>202.51</v>
      </c>
      <c r="C7" s="1">
        <v>4186</v>
      </c>
      <c r="D7" s="10">
        <f>B7*79.9%</f>
        <v>161.80548999999999</v>
      </c>
      <c r="E7" s="1">
        <v>3525</v>
      </c>
      <c r="F7" s="10">
        <f>B7*13.8%</f>
        <v>27.946380000000001</v>
      </c>
      <c r="G7" s="1">
        <v>901</v>
      </c>
      <c r="H7" s="10">
        <f>B7*6.3%</f>
        <v>12.75813</v>
      </c>
      <c r="I7" s="10">
        <f t="shared" si="0"/>
        <v>202.51</v>
      </c>
      <c r="N7" t="s">
        <v>54</v>
      </c>
    </row>
    <row r="8" spans="1:14" x14ac:dyDescent="0.3">
      <c r="A8" s="31" t="s">
        <v>48</v>
      </c>
      <c r="B8" s="12">
        <v>12</v>
      </c>
      <c r="C8" s="1">
        <v>4187</v>
      </c>
      <c r="D8" s="10">
        <v>9.59</v>
      </c>
      <c r="E8" s="1">
        <v>3526</v>
      </c>
      <c r="F8" s="10">
        <v>1.66</v>
      </c>
      <c r="G8" s="1">
        <v>902</v>
      </c>
      <c r="H8" s="10">
        <v>0.75</v>
      </c>
      <c r="I8" s="10">
        <f t="shared" si="0"/>
        <v>12</v>
      </c>
    </row>
    <row r="9" spans="1:14" x14ac:dyDescent="0.3">
      <c r="A9" s="1" t="s">
        <v>47</v>
      </c>
      <c r="B9" s="18">
        <v>0</v>
      </c>
      <c r="C9" s="1"/>
      <c r="D9" s="10">
        <f>B9*79.9%</f>
        <v>0</v>
      </c>
      <c r="F9" s="10">
        <f>B9*13.8%</f>
        <v>0</v>
      </c>
      <c r="H9" s="10">
        <f>B9*6.3%</f>
        <v>0</v>
      </c>
      <c r="I9" s="10">
        <f t="shared" si="0"/>
        <v>0</v>
      </c>
    </row>
    <row r="10" spans="1:14" x14ac:dyDescent="0.3">
      <c r="A10" s="1" t="s">
        <v>6</v>
      </c>
      <c r="B10" s="40">
        <v>40</v>
      </c>
      <c r="C10" s="1">
        <v>4188</v>
      </c>
      <c r="D10" s="39">
        <f>B10*79.9%</f>
        <v>31.96</v>
      </c>
      <c r="E10" s="1">
        <v>3527</v>
      </c>
      <c r="F10" s="39">
        <f>B10*13.8%</f>
        <v>5.5200000000000005</v>
      </c>
      <c r="G10" s="1">
        <v>903</v>
      </c>
      <c r="H10" s="39">
        <f>B10*6.3%</f>
        <v>2.52</v>
      </c>
      <c r="I10" s="10">
        <f t="shared" si="0"/>
        <v>40.000000000000007</v>
      </c>
    </row>
    <row r="11" spans="1:14" x14ac:dyDescent="0.3">
      <c r="A11" s="1" t="s">
        <v>6</v>
      </c>
      <c r="B11" s="46">
        <v>27644.1</v>
      </c>
      <c r="C11" s="43"/>
      <c r="D11" s="10">
        <f>0</f>
        <v>0</v>
      </c>
      <c r="E11" s="1">
        <v>3528</v>
      </c>
      <c r="F11" s="48">
        <f>B11*54%</f>
        <v>14927.814</v>
      </c>
      <c r="G11" s="31">
        <v>904</v>
      </c>
      <c r="H11" s="48">
        <f>B11-F11</f>
        <v>12716.285999999998</v>
      </c>
      <c r="I11" s="10">
        <f t="shared" si="0"/>
        <v>27644.1</v>
      </c>
    </row>
    <row r="12" spans="1:14" x14ac:dyDescent="0.3">
      <c r="A12" s="32" t="s">
        <v>52</v>
      </c>
      <c r="B12" s="47"/>
      <c r="C12" s="32"/>
      <c r="D12" s="32"/>
      <c r="E12" s="32"/>
      <c r="F12" s="32"/>
      <c r="G12" s="32"/>
      <c r="H12" s="32"/>
      <c r="I12" s="32"/>
    </row>
    <row r="13" spans="1:14" x14ac:dyDescent="0.3">
      <c r="A13" s="1" t="s">
        <v>43</v>
      </c>
      <c r="B13" s="18">
        <v>44</v>
      </c>
      <c r="C13" s="1">
        <v>4189</v>
      </c>
      <c r="D13" s="10">
        <f>B13*79.9%</f>
        <v>35.155999999999999</v>
      </c>
      <c r="E13" s="1">
        <v>3529</v>
      </c>
      <c r="F13" s="10">
        <f>B13*13.8%</f>
        <v>6.072000000000001</v>
      </c>
      <c r="G13" s="1">
        <v>905</v>
      </c>
      <c r="H13" s="10">
        <f>B13*6.3%</f>
        <v>2.7720000000000002</v>
      </c>
      <c r="I13" s="10">
        <f>D13+F13+H13</f>
        <v>44</v>
      </c>
    </row>
    <row r="14" spans="1:14" x14ac:dyDescent="0.3">
      <c r="A14" s="1" t="s">
        <v>44</v>
      </c>
      <c r="B14" s="18">
        <v>24</v>
      </c>
      <c r="C14" s="1">
        <v>4190</v>
      </c>
      <c r="D14" s="10">
        <f>B14*79.9%</f>
        <v>19.176000000000002</v>
      </c>
      <c r="E14" s="1">
        <v>3530</v>
      </c>
      <c r="F14" s="10">
        <f>B14*13.8%</f>
        <v>3.3120000000000003</v>
      </c>
      <c r="G14" s="1">
        <v>906</v>
      </c>
      <c r="H14" s="10">
        <f>B14*6.3%</f>
        <v>1.512</v>
      </c>
      <c r="I14" s="10">
        <f>D14+F14+H14</f>
        <v>24.000000000000004</v>
      </c>
    </row>
    <row r="15" spans="1:14" x14ac:dyDescent="0.3">
      <c r="A15" s="1" t="s">
        <v>53</v>
      </c>
      <c r="B15" s="12">
        <v>35.53</v>
      </c>
      <c r="C15" s="1">
        <v>4191</v>
      </c>
      <c r="D15" s="10">
        <f>B15*79.9%</f>
        <v>28.388470000000002</v>
      </c>
      <c r="E15" s="1">
        <v>3531</v>
      </c>
      <c r="F15" s="10">
        <f>B15*13.8%</f>
        <v>4.9031400000000005</v>
      </c>
      <c r="G15" s="1">
        <v>907</v>
      </c>
      <c r="H15" s="10">
        <f>B15*6.3%</f>
        <v>2.2383899999999999</v>
      </c>
      <c r="I15" s="10">
        <f>D15+F15+H15</f>
        <v>35.530000000000008</v>
      </c>
    </row>
    <row r="16" spans="1:14" ht="15" thickBot="1" x14ac:dyDescent="0.35">
      <c r="A16" s="42" t="s">
        <v>19</v>
      </c>
      <c r="B16" s="18">
        <v>600</v>
      </c>
      <c r="C16" s="42">
        <v>4192</v>
      </c>
      <c r="D16" s="10">
        <f t="shared" ref="D16" si="1">B16*79.9%</f>
        <v>479.40000000000003</v>
      </c>
      <c r="E16" s="1">
        <v>3532</v>
      </c>
      <c r="F16" s="10">
        <f t="shared" ref="F16" si="2">B16*13.8%</f>
        <v>82.800000000000011</v>
      </c>
      <c r="G16" s="1">
        <v>908</v>
      </c>
      <c r="H16" s="10">
        <f t="shared" ref="H16" si="3">B16*6.3%</f>
        <v>37.799999999999997</v>
      </c>
      <c r="I16" s="10">
        <f t="shared" ref="I16:I17" si="4">D16+F16+H16</f>
        <v>600</v>
      </c>
    </row>
    <row r="17" spans="1:16" s="22" customFormat="1" ht="15" thickBot="1" x14ac:dyDescent="0.35">
      <c r="A17" s="19" t="s">
        <v>13</v>
      </c>
      <c r="B17" s="35">
        <f>SUM(B2:B16)</f>
        <v>35214.49</v>
      </c>
      <c r="C17" s="19"/>
      <c r="D17" s="20">
        <f>SUM(D2:D16)</f>
        <v>5841.3015999999998</v>
      </c>
      <c r="E17" s="21"/>
      <c r="F17" s="20">
        <f>SUM(F2:F16)</f>
        <v>16055.253199999999</v>
      </c>
      <c r="G17" s="21"/>
      <c r="H17" s="20">
        <f>SUM(H2:H16)</f>
        <v>13317.9352</v>
      </c>
      <c r="I17" s="24">
        <f t="shared" si="4"/>
        <v>35214.49</v>
      </c>
    </row>
    <row r="18" spans="1:16" x14ac:dyDescent="0.3">
      <c r="A18" s="2"/>
      <c r="B18" s="36"/>
      <c r="C18" s="3"/>
      <c r="D18" s="10"/>
      <c r="F18" s="10"/>
      <c r="H18" s="10"/>
      <c r="I18" s="10"/>
    </row>
    <row r="19" spans="1:16" x14ac:dyDescent="0.3">
      <c r="B19" s="10"/>
      <c r="D19" s="10"/>
      <c r="F19" s="10"/>
      <c r="H19" s="10"/>
      <c r="I19" s="10"/>
    </row>
    <row r="20" spans="1:16" x14ac:dyDescent="0.3">
      <c r="A20" s="2" t="s">
        <v>30</v>
      </c>
      <c r="B20" s="39">
        <v>401104.91</v>
      </c>
      <c r="C20" s="3"/>
      <c r="D20" s="10"/>
      <c r="F20" s="10"/>
      <c r="H20" s="10"/>
      <c r="I20" s="10"/>
    </row>
    <row r="21" spans="1:16" x14ac:dyDescent="0.3">
      <c r="A21" s="2" t="s">
        <v>31</v>
      </c>
      <c r="B21" s="10">
        <v>1022527.81</v>
      </c>
      <c r="C21" s="3"/>
      <c r="D21" s="10"/>
      <c r="F21" s="10"/>
      <c r="H21" s="10"/>
      <c r="I21" s="10"/>
    </row>
    <row r="22" spans="1:16" x14ac:dyDescent="0.3">
      <c r="A22" s="2" t="s">
        <v>32</v>
      </c>
      <c r="B22" s="10">
        <v>56202.07</v>
      </c>
      <c r="C22" s="3"/>
      <c r="D22" s="10"/>
      <c r="F22" s="10"/>
      <c r="H22" s="10"/>
      <c r="I22" s="10"/>
    </row>
    <row r="23" spans="1:16" x14ac:dyDescent="0.3">
      <c r="A23" s="2" t="s">
        <v>33</v>
      </c>
      <c r="B23" s="10">
        <v>146067.62</v>
      </c>
      <c r="C23" s="3"/>
      <c r="D23" s="10"/>
      <c r="F23" s="10"/>
      <c r="H23" s="10"/>
      <c r="I23" s="10"/>
    </row>
    <row r="24" spans="1:16" x14ac:dyDescent="0.3">
      <c r="A24" s="2" t="s">
        <v>34</v>
      </c>
      <c r="B24" s="10">
        <v>53554.77</v>
      </c>
      <c r="C24" s="3"/>
      <c r="D24" s="10"/>
      <c r="F24" s="10"/>
      <c r="H24" s="10"/>
      <c r="I24" s="10"/>
    </row>
    <row r="25" spans="1:16" x14ac:dyDescent="0.3">
      <c r="A25" s="2" t="s">
        <v>35</v>
      </c>
      <c r="B25" s="10">
        <v>103954.46</v>
      </c>
      <c r="C25" s="3"/>
      <c r="D25" s="10"/>
      <c r="F25" s="10"/>
      <c r="H25" s="10"/>
      <c r="I25" s="10"/>
    </row>
    <row r="26" spans="1:16" x14ac:dyDescent="0.3">
      <c r="A26" s="2" t="s">
        <v>36</v>
      </c>
      <c r="B26" s="10">
        <v>10807.04</v>
      </c>
      <c r="C26" s="3"/>
      <c r="D26" s="10"/>
      <c r="F26" s="10"/>
      <c r="H26" s="10"/>
      <c r="I26" s="10"/>
    </row>
    <row r="27" spans="1:16" ht="15" thickBot="1" x14ac:dyDescent="0.35">
      <c r="A27" s="2"/>
      <c r="B27" s="37"/>
      <c r="C27" s="3"/>
      <c r="D27" s="10"/>
      <c r="F27" s="10"/>
      <c r="H27" s="10"/>
      <c r="I27" s="10"/>
    </row>
    <row r="28" spans="1:16" x14ac:dyDescent="0.3">
      <c r="A28" s="45" t="s">
        <v>50</v>
      </c>
      <c r="B28" s="18"/>
      <c r="C28" s="3"/>
      <c r="D28" s="10"/>
      <c r="F28" s="10"/>
      <c r="H28" s="10"/>
      <c r="I28" s="10"/>
    </row>
    <row r="29" spans="1:16" s="1" customFormat="1" x14ac:dyDescent="0.3">
      <c r="A29" s="12"/>
      <c r="B29" s="12"/>
      <c r="C29" s="12"/>
      <c r="D29" s="10"/>
      <c r="J29"/>
      <c r="K29"/>
      <c r="L29"/>
      <c r="M29" s="3"/>
      <c r="N29" s="3"/>
      <c r="O29" s="3"/>
      <c r="P29" s="3"/>
    </row>
    <row r="30" spans="1:16" s="1" customFormat="1" x14ac:dyDescent="0.3">
      <c r="A30" s="12"/>
      <c r="B30" s="12"/>
      <c r="C30" s="12"/>
      <c r="D30" s="10"/>
      <c r="J30"/>
      <c r="K30"/>
      <c r="L30"/>
      <c r="M30" s="3"/>
      <c r="N30" s="3"/>
      <c r="O30" s="3"/>
      <c r="P30" s="3"/>
    </row>
    <row r="31" spans="1:16" s="1" customFormat="1" x14ac:dyDescent="0.3">
      <c r="A31" s="12"/>
      <c r="B31" s="12"/>
      <c r="C31" s="12"/>
      <c r="D31" s="10"/>
      <c r="J31"/>
      <c r="K31"/>
      <c r="L31"/>
      <c r="M31" s="3"/>
      <c r="N31" s="3"/>
      <c r="O31" s="3"/>
      <c r="P31" s="3"/>
    </row>
    <row r="32" spans="1:16" s="1" customFormat="1" x14ac:dyDescent="0.3">
      <c r="A32"/>
      <c r="B32"/>
      <c r="C32"/>
      <c r="D32" s="10"/>
      <c r="J32"/>
      <c r="K32"/>
      <c r="L32"/>
      <c r="M32" s="3"/>
      <c r="N32" s="3"/>
      <c r="O32" s="3"/>
      <c r="P32" s="3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APRIL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tabSelected="1" workbookViewId="0">
      <selection activeCell="B6" sqref="B6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3721</v>
      </c>
      <c r="F2" s="91">
        <f t="shared" ref="F2:F6" si="0">B2/2</f>
        <v>23.97</v>
      </c>
      <c r="G2" s="90">
        <v>1072</v>
      </c>
      <c r="H2" s="115">
        <f>B2-F2</f>
        <v>23.97</v>
      </c>
      <c r="I2" s="91">
        <f t="shared" ref="I2:I21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83.7</v>
      </c>
      <c r="C3" s="122"/>
      <c r="D3" s="94"/>
      <c r="E3" s="90">
        <v>3722</v>
      </c>
      <c r="F3" s="91">
        <f t="shared" si="0"/>
        <v>41.85</v>
      </c>
      <c r="G3" s="90">
        <v>1073</v>
      </c>
      <c r="H3" s="115">
        <f>B3-F3</f>
        <v>41.85</v>
      </c>
      <c r="I3" s="91">
        <f t="shared" si="1"/>
        <v>83.7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-83.84</v>
      </c>
      <c r="C4" s="122"/>
      <c r="D4" s="94"/>
      <c r="E4" s="47"/>
      <c r="F4" s="91">
        <v>0</v>
      </c>
      <c r="G4" s="93"/>
      <c r="H4" s="115">
        <v>0</v>
      </c>
      <c r="I4" s="91">
        <v>-83.84</v>
      </c>
      <c r="L4" s="75"/>
      <c r="M4" s="76"/>
    </row>
    <row r="5" spans="1:13" s="73" customFormat="1" x14ac:dyDescent="0.3">
      <c r="A5" s="90" t="s">
        <v>180</v>
      </c>
      <c r="B5" s="91">
        <v>25.68</v>
      </c>
      <c r="C5" s="122"/>
      <c r="D5" s="94"/>
      <c r="E5" s="90">
        <v>3723</v>
      </c>
      <c r="F5" s="91">
        <f t="shared" si="0"/>
        <v>12.84</v>
      </c>
      <c r="G5" s="90">
        <v>1074</v>
      </c>
      <c r="H5" s="115">
        <v>12.84</v>
      </c>
      <c r="I5" s="91">
        <f>D5+F5+H5</f>
        <v>25.68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3724</v>
      </c>
      <c r="F6" s="91">
        <f t="shared" si="0"/>
        <v>34</v>
      </c>
      <c r="G6" s="90">
        <v>1075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0" t="s">
        <v>260</v>
      </c>
      <c r="B7" s="91">
        <v>162</v>
      </c>
      <c r="C7" s="122"/>
      <c r="D7" s="94"/>
      <c r="E7" s="90">
        <v>3714</v>
      </c>
      <c r="F7" s="91">
        <v>81</v>
      </c>
      <c r="G7" s="90">
        <v>1076</v>
      </c>
      <c r="H7" s="115">
        <v>81</v>
      </c>
      <c r="I7" s="91">
        <f>F7+H7</f>
        <v>162</v>
      </c>
      <c r="J7" s="63"/>
      <c r="K7" s="63"/>
      <c r="L7" s="75"/>
      <c r="M7" s="76"/>
    </row>
    <row r="8" spans="1:13" s="73" customFormat="1" x14ac:dyDescent="0.3">
      <c r="A8" s="90" t="s">
        <v>262</v>
      </c>
      <c r="B8" s="91">
        <v>13.95</v>
      </c>
      <c r="C8" s="122"/>
      <c r="D8" s="94"/>
      <c r="E8" s="90">
        <v>3714</v>
      </c>
      <c r="F8" s="91">
        <v>6.98</v>
      </c>
      <c r="G8" s="90">
        <v>1076</v>
      </c>
      <c r="H8" s="115">
        <v>6.97</v>
      </c>
      <c r="I8" s="91">
        <f>F8+H8</f>
        <v>13.95</v>
      </c>
      <c r="J8" s="63"/>
      <c r="K8" s="63"/>
      <c r="L8" s="75"/>
      <c r="M8" s="76"/>
    </row>
    <row r="9" spans="1:13" s="73" customFormat="1" x14ac:dyDescent="0.3">
      <c r="A9" s="99" t="s">
        <v>259</v>
      </c>
      <c r="B9" s="91">
        <v>987</v>
      </c>
      <c r="C9" s="122"/>
      <c r="D9" s="94"/>
      <c r="E9" s="90">
        <v>3715</v>
      </c>
      <c r="F9" s="91">
        <v>987</v>
      </c>
      <c r="G9" s="148"/>
      <c r="H9" s="149"/>
      <c r="I9" s="91">
        <f>F9</f>
        <v>987</v>
      </c>
      <c r="J9" s="63"/>
      <c r="K9" s="63"/>
      <c r="L9" s="75"/>
      <c r="M9" s="76"/>
    </row>
    <row r="10" spans="1:13" s="73" customFormat="1" x14ac:dyDescent="0.3">
      <c r="A10" s="99" t="s">
        <v>259</v>
      </c>
      <c r="B10" s="91">
        <v>987</v>
      </c>
      <c r="C10" s="122"/>
      <c r="D10" s="94"/>
      <c r="E10" s="148"/>
      <c r="F10" s="147"/>
      <c r="G10" s="90">
        <v>1077</v>
      </c>
      <c r="H10" s="115">
        <v>987</v>
      </c>
      <c r="I10" s="91">
        <f>H10</f>
        <v>987</v>
      </c>
      <c r="J10" s="63"/>
      <c r="K10" s="63"/>
      <c r="L10" s="75"/>
      <c r="M10" s="76"/>
    </row>
    <row r="11" spans="1:13" s="73" customFormat="1" x14ac:dyDescent="0.3">
      <c r="A11" s="99" t="s">
        <v>257</v>
      </c>
      <c r="B11" s="91">
        <v>183.6</v>
      </c>
      <c r="C11" s="122"/>
      <c r="D11" s="94"/>
      <c r="E11" s="90">
        <v>3716</v>
      </c>
      <c r="F11" s="91">
        <v>183.6</v>
      </c>
      <c r="G11" s="148"/>
      <c r="H11" s="149"/>
      <c r="I11" s="91">
        <f t="shared" ref="I11:I12" si="2">D11+F11+H11</f>
        <v>183.6</v>
      </c>
      <c r="L11" s="75"/>
      <c r="M11" s="76"/>
    </row>
    <row r="12" spans="1:13" s="73" customFormat="1" x14ac:dyDescent="0.3">
      <c r="A12" s="106"/>
      <c r="B12" s="91"/>
      <c r="C12" s="122"/>
      <c r="D12" s="94"/>
      <c r="E12" s="90"/>
      <c r="F12" s="91"/>
      <c r="G12" s="148"/>
      <c r="H12" s="149"/>
      <c r="I12" s="91">
        <f t="shared" si="2"/>
        <v>0</v>
      </c>
      <c r="L12" s="75"/>
      <c r="M12" s="76"/>
    </row>
    <row r="13" spans="1:13" s="73" customFormat="1" x14ac:dyDescent="0.3">
      <c r="A13" s="99"/>
      <c r="B13" s="91"/>
      <c r="C13" s="122"/>
      <c r="D13" s="94"/>
      <c r="E13" s="148"/>
      <c r="F13" s="147"/>
      <c r="G13" s="148"/>
      <c r="H13" s="149"/>
      <c r="I13" s="91">
        <f>B13</f>
        <v>0</v>
      </c>
      <c r="L13" s="75"/>
      <c r="M13" s="76"/>
    </row>
    <row r="14" spans="1:13" s="73" customFormat="1" x14ac:dyDescent="0.3">
      <c r="A14" s="90" t="s">
        <v>255</v>
      </c>
      <c r="B14" s="91">
        <v>369.4</v>
      </c>
      <c r="C14" s="122"/>
      <c r="D14" s="94"/>
      <c r="E14" s="90">
        <v>3717</v>
      </c>
      <c r="F14" s="91">
        <v>369.4</v>
      </c>
      <c r="G14" s="93"/>
      <c r="H14" s="94"/>
      <c r="I14" s="143">
        <f>F14+H14</f>
        <v>369.4</v>
      </c>
      <c r="J14" s="63"/>
      <c r="K14" s="63"/>
      <c r="L14" s="12"/>
      <c r="M14" s="18"/>
    </row>
    <row r="15" spans="1:13" s="73" customFormat="1" x14ac:dyDescent="0.3">
      <c r="A15" s="90" t="s">
        <v>256</v>
      </c>
      <c r="B15" s="91">
        <v>369.4</v>
      </c>
      <c r="C15" s="122"/>
      <c r="D15" s="94"/>
      <c r="E15" s="90">
        <v>3718</v>
      </c>
      <c r="F15" s="91">
        <v>369.4</v>
      </c>
      <c r="G15" s="118"/>
      <c r="H15" s="94"/>
      <c r="I15" s="143">
        <f t="shared" ref="I15" si="3">F15+H15</f>
        <v>369.4</v>
      </c>
      <c r="J15" s="63"/>
      <c r="K15" s="63"/>
      <c r="L15" s="12"/>
      <c r="M15" s="18"/>
    </row>
    <row r="16" spans="1:13" s="73" customFormat="1" x14ac:dyDescent="0.3">
      <c r="A16" s="106" t="s">
        <v>238</v>
      </c>
      <c r="B16" s="91">
        <v>461.2</v>
      </c>
      <c r="C16" s="122"/>
      <c r="D16" s="94"/>
      <c r="E16" s="118"/>
      <c r="F16" s="94"/>
      <c r="G16" s="90">
        <v>1078</v>
      </c>
      <c r="H16" s="115">
        <f>B16</f>
        <v>461.2</v>
      </c>
      <c r="I16" s="143">
        <f>B16</f>
        <v>461.2</v>
      </c>
      <c r="J16" s="63"/>
      <c r="K16" s="63"/>
      <c r="L16" s="12"/>
      <c r="M16" s="18"/>
    </row>
    <row r="17" spans="1:16" s="73" customFormat="1" x14ac:dyDescent="0.3">
      <c r="A17" s="99" t="s">
        <v>264</v>
      </c>
      <c r="B17" s="91">
        <v>1300</v>
      </c>
      <c r="C17" s="92">
        <v>4367</v>
      </c>
      <c r="D17" s="91">
        <v>1300</v>
      </c>
      <c r="E17" s="118"/>
      <c r="F17" s="94"/>
      <c r="G17" s="148"/>
      <c r="H17" s="149"/>
      <c r="I17" s="143">
        <f>D17</f>
        <v>1300</v>
      </c>
      <c r="J17" s="63"/>
      <c r="K17" s="63"/>
      <c r="L17" s="12"/>
      <c r="M17" s="18"/>
    </row>
    <row r="18" spans="1:16" s="73" customFormat="1" x14ac:dyDescent="0.3">
      <c r="A18" s="99" t="s">
        <v>259</v>
      </c>
      <c r="B18" s="91">
        <v>1859</v>
      </c>
      <c r="C18" s="92">
        <v>4363</v>
      </c>
      <c r="D18" s="91">
        <v>1859</v>
      </c>
      <c r="E18" s="118"/>
      <c r="F18" s="94"/>
      <c r="G18" s="148"/>
      <c r="H18" s="149"/>
      <c r="I18" s="143">
        <f>D18</f>
        <v>1859</v>
      </c>
      <c r="J18" s="63"/>
      <c r="K18" s="63"/>
      <c r="L18" s="12"/>
      <c r="M18" s="18"/>
    </row>
    <row r="19" spans="1:16" s="73" customFormat="1" x14ac:dyDescent="0.3">
      <c r="A19" s="106" t="s">
        <v>263</v>
      </c>
      <c r="B19" s="91">
        <v>41</v>
      </c>
      <c r="C19" s="90">
        <v>4364</v>
      </c>
      <c r="D19" s="82">
        <v>41</v>
      </c>
      <c r="E19" s="118"/>
      <c r="F19" s="94"/>
      <c r="G19" s="148"/>
      <c r="H19" s="149"/>
      <c r="I19" s="143">
        <f t="shared" ref="I19:I20" si="4">D19</f>
        <v>41</v>
      </c>
      <c r="J19" s="63"/>
      <c r="K19" s="63"/>
      <c r="L19" s="12"/>
      <c r="M19" s="18"/>
    </row>
    <row r="20" spans="1:16" s="73" customFormat="1" x14ac:dyDescent="0.3">
      <c r="A20" s="99" t="s">
        <v>257</v>
      </c>
      <c r="B20" s="82">
        <v>193.94</v>
      </c>
      <c r="C20" s="92">
        <v>4365</v>
      </c>
      <c r="D20" s="91">
        <v>193.94</v>
      </c>
      <c r="E20" s="146"/>
      <c r="F20" s="147"/>
      <c r="G20" s="93"/>
      <c r="H20" s="94"/>
      <c r="I20" s="143">
        <f t="shared" si="4"/>
        <v>193.94</v>
      </c>
      <c r="J20" s="63"/>
      <c r="K20" s="63"/>
      <c r="L20" s="12"/>
      <c r="M20" s="18"/>
    </row>
    <row r="21" spans="1:16" s="73" customFormat="1" x14ac:dyDescent="0.3">
      <c r="A21" s="90" t="s">
        <v>171</v>
      </c>
      <c r="B21" s="91">
        <v>900</v>
      </c>
      <c r="C21" s="102">
        <v>4366</v>
      </c>
      <c r="D21" s="133">
        <v>600</v>
      </c>
      <c r="E21" s="112">
        <v>3719</v>
      </c>
      <c r="F21" s="133">
        <v>175</v>
      </c>
      <c r="G21" s="90">
        <v>1079</v>
      </c>
      <c r="H21" s="115">
        <v>125</v>
      </c>
      <c r="I21" s="91">
        <f t="shared" si="1"/>
        <v>900</v>
      </c>
      <c r="L21" s="75"/>
      <c r="M21" s="76"/>
    </row>
    <row r="22" spans="1:16" ht="15" thickBot="1" x14ac:dyDescent="0.35">
      <c r="A22" s="50" t="s">
        <v>13</v>
      </c>
      <c r="B22" s="113">
        <f>SUM(B2:B21)</f>
        <v>7968.97</v>
      </c>
      <c r="C22" s="135"/>
      <c r="D22" s="113">
        <f>SUM(D18:D21)</f>
        <v>2693.94</v>
      </c>
      <c r="E22" s="136"/>
      <c r="F22" s="113">
        <f>F2+F3+F4+F5+F6+F7+F9+F11+F12+F14+F15+F21</f>
        <v>2278.06</v>
      </c>
      <c r="G22" s="136"/>
      <c r="H22" s="137">
        <f>H2+H3+H4+H5+H6+H7+H10+H13+H16+H21</f>
        <v>1766.8600000000001</v>
      </c>
      <c r="I22" s="138">
        <f>SUM(I2:I21)</f>
        <v>7968.97</v>
      </c>
      <c r="J22" s="3"/>
      <c r="L22" s="38"/>
    </row>
    <row r="23" spans="1:16" ht="15" thickBot="1" x14ac:dyDescent="0.35">
      <c r="A23" s="29"/>
      <c r="B23" s="117"/>
      <c r="C23" s="47"/>
      <c r="D23" s="44"/>
      <c r="E23" s="118"/>
      <c r="F23" s="118"/>
      <c r="G23" s="118"/>
      <c r="H23" s="118"/>
      <c r="I23" s="117"/>
    </row>
    <row r="24" spans="1:16" s="73" customFormat="1" ht="15" thickBot="1" x14ac:dyDescent="0.35">
      <c r="A24" s="126" t="s">
        <v>65</v>
      </c>
      <c r="B24" s="150"/>
      <c r="C24" s="120"/>
      <c r="D24" s="44"/>
      <c r="E24" s="118"/>
      <c r="F24" s="44"/>
      <c r="G24" s="118"/>
      <c r="H24" s="44"/>
      <c r="I24" s="44"/>
    </row>
    <row r="25" spans="1:16" s="73" customFormat="1" x14ac:dyDescent="0.3">
      <c r="A25" s="1" t="s">
        <v>30</v>
      </c>
      <c r="B25" s="129">
        <v>665903.71</v>
      </c>
      <c r="C25" s="128" t="s">
        <v>258</v>
      </c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31</v>
      </c>
      <c r="B26" s="132">
        <v>412475.74</v>
      </c>
      <c r="C26" s="7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/>
      <c r="B27" s="129"/>
      <c r="C27" s="72"/>
      <c r="D27" s="1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32</v>
      </c>
      <c r="B28" s="129">
        <v>90119.5</v>
      </c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33</v>
      </c>
      <c r="B29" s="129">
        <v>84279.48</v>
      </c>
      <c r="C29" s="12"/>
      <c r="D29" s="12"/>
      <c r="E29" s="63"/>
      <c r="F29" s="12"/>
      <c r="G29" s="63"/>
      <c r="H29" s="12"/>
      <c r="I29" s="12"/>
      <c r="K29" s="63"/>
      <c r="L29" s="75"/>
      <c r="M29" s="76"/>
      <c r="N29" s="63"/>
      <c r="O29" s="63"/>
      <c r="P29" s="63"/>
    </row>
    <row r="30" spans="1:16" s="73" customFormat="1" ht="15" thickBot="1" x14ac:dyDescent="0.35">
      <c r="A30" s="1"/>
      <c r="B30" s="129"/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22" customFormat="1" ht="15" thickBot="1" x14ac:dyDescent="0.35">
      <c r="A31" s="1" t="s">
        <v>34</v>
      </c>
      <c r="B31" s="129">
        <v>61902.83</v>
      </c>
      <c r="C31" s="3"/>
      <c r="D31" s="3"/>
      <c r="E31" s="6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" t="s">
        <v>35</v>
      </c>
      <c r="B32" s="129">
        <v>57668.02</v>
      </c>
      <c r="C32" s="3"/>
      <c r="D32" s="18"/>
      <c r="E32" s="3"/>
      <c r="F32" s="18"/>
      <c r="G32" s="3"/>
      <c r="H32" s="18"/>
      <c r="I32" s="18"/>
    </row>
    <row r="33" spans="1:18" ht="18.600000000000001" thickBot="1" x14ac:dyDescent="0.4">
      <c r="A33" s="42" t="s">
        <v>36</v>
      </c>
      <c r="B33" s="151">
        <v>12906.5</v>
      </c>
      <c r="C33" s="3"/>
      <c r="D33" s="110"/>
      <c r="E33" s="63"/>
      <c r="F33" s="12"/>
      <c r="G33" s="63"/>
      <c r="H33" s="12"/>
      <c r="I33" s="18"/>
    </row>
    <row r="34" spans="1:18" x14ac:dyDescent="0.3">
      <c r="A34" s="45" t="s">
        <v>261</v>
      </c>
      <c r="B34" s="12"/>
      <c r="C34" s="3"/>
      <c r="D34" s="72"/>
      <c r="E34" s="12"/>
      <c r="F34" s="18"/>
      <c r="G34" s="3"/>
      <c r="H34" s="18"/>
      <c r="I34" s="18"/>
    </row>
    <row r="35" spans="1:18" x14ac:dyDescent="0.3">
      <c r="A35" s="12"/>
      <c r="B35" s="18"/>
      <c r="C35" s="3"/>
      <c r="D35" s="63"/>
      <c r="E35" s="12"/>
      <c r="F35" s="12"/>
      <c r="G35" s="63"/>
      <c r="H35" s="12"/>
      <c r="I35" s="12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12"/>
      <c r="E37" s="12"/>
      <c r="F37" s="12"/>
      <c r="G37" s="63"/>
      <c r="H37" s="12"/>
      <c r="I37" s="12"/>
    </row>
    <row r="38" spans="1:18" x14ac:dyDescent="0.3">
      <c r="A38" s="3"/>
      <c r="B38" s="18"/>
      <c r="C38" s="3"/>
      <c r="D38" s="18"/>
      <c r="E38" s="3"/>
      <c r="F38" s="18"/>
      <c r="G38" s="3"/>
      <c r="H38" s="18"/>
      <c r="I38" s="18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s="1" customFormat="1" x14ac:dyDescent="0.3">
      <c r="A41" s="3"/>
      <c r="B41" s="12"/>
      <c r="C41" s="12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3"/>
      <c r="C44" s="3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SPREADSHEET-August, 2019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1"/>
  <sheetViews>
    <sheetView workbookViewId="0">
      <selection activeCell="A7" sqref="A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6.4414062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2" t="s">
        <v>1</v>
      </c>
      <c r="B2" s="9">
        <v>47.94</v>
      </c>
      <c r="C2" s="2">
        <v>4171</v>
      </c>
      <c r="D2" s="10">
        <f t="shared" ref="D2:D10" si="0">B2*79.9%</f>
        <v>38.30406</v>
      </c>
      <c r="E2" s="1">
        <v>3511</v>
      </c>
      <c r="F2" s="10">
        <f t="shared" ref="F2:F10" si="1">B2*13.8%</f>
        <v>6.6157200000000005</v>
      </c>
      <c r="G2" s="1">
        <v>887</v>
      </c>
      <c r="H2" s="10">
        <f t="shared" ref="H2:H10" si="2">B2*6.3%</f>
        <v>3.0202199999999997</v>
      </c>
      <c r="I2" s="10">
        <f t="shared" ref="I2:I10" si="3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38</v>
      </c>
      <c r="B3" s="9">
        <v>530.78</v>
      </c>
      <c r="C3" s="2">
        <v>4172</v>
      </c>
      <c r="D3" s="30"/>
      <c r="E3" s="32"/>
      <c r="F3" s="10">
        <f t="shared" si="1"/>
        <v>73.247640000000004</v>
      </c>
      <c r="G3" s="32"/>
      <c r="H3" s="10">
        <f t="shared" si="2"/>
        <v>33.439140000000002</v>
      </c>
      <c r="I3" s="10">
        <f t="shared" si="3"/>
        <v>106.68678</v>
      </c>
      <c r="L3" s="27" t="s">
        <v>10</v>
      </c>
      <c r="M3" s="4">
        <v>6.3E-2</v>
      </c>
    </row>
    <row r="4" spans="1:13" x14ac:dyDescent="0.3">
      <c r="A4" s="2" t="s">
        <v>39</v>
      </c>
      <c r="B4" s="9">
        <v>457.75</v>
      </c>
      <c r="C4" s="2">
        <v>4173</v>
      </c>
      <c r="D4" s="30"/>
      <c r="E4" s="32"/>
      <c r="F4" s="10">
        <f t="shared" si="1"/>
        <v>63.169500000000006</v>
      </c>
      <c r="G4" s="32"/>
      <c r="H4" s="10">
        <f t="shared" si="2"/>
        <v>28.838249999999999</v>
      </c>
      <c r="I4" s="10">
        <f t="shared" si="3"/>
        <v>92.007750000000001</v>
      </c>
    </row>
    <row r="5" spans="1:13" x14ac:dyDescent="0.3">
      <c r="A5" s="2" t="s">
        <v>16</v>
      </c>
      <c r="B5" s="28"/>
      <c r="C5" s="29"/>
      <c r="D5" s="30"/>
      <c r="E5" s="31">
        <v>3512</v>
      </c>
      <c r="F5" s="25">
        <f>F3+F4</f>
        <v>136.41714000000002</v>
      </c>
      <c r="G5" s="1">
        <v>888</v>
      </c>
      <c r="H5" s="25">
        <f>H3+H4</f>
        <v>62.277389999999997</v>
      </c>
      <c r="I5" s="10">
        <f t="shared" si="3"/>
        <v>198.69453000000001</v>
      </c>
    </row>
    <row r="6" spans="1:13" x14ac:dyDescent="0.3">
      <c r="A6" s="2" t="s">
        <v>2</v>
      </c>
      <c r="B6" s="9">
        <v>167.51</v>
      </c>
      <c r="C6" s="2">
        <v>4174</v>
      </c>
      <c r="D6" s="10">
        <f t="shared" si="0"/>
        <v>133.84048999999999</v>
      </c>
      <c r="E6" s="1">
        <v>3513</v>
      </c>
      <c r="F6" s="10">
        <f t="shared" si="1"/>
        <v>23.116379999999999</v>
      </c>
      <c r="G6" s="1">
        <v>889</v>
      </c>
      <c r="H6" s="10">
        <f t="shared" si="2"/>
        <v>10.553129999999999</v>
      </c>
      <c r="I6" s="10">
        <f t="shared" si="3"/>
        <v>167.51</v>
      </c>
    </row>
    <row r="7" spans="1:13" x14ac:dyDescent="0.3">
      <c r="A7" s="2" t="s">
        <v>3</v>
      </c>
      <c r="B7" s="9"/>
      <c r="C7" s="2"/>
      <c r="D7" s="10">
        <f t="shared" si="0"/>
        <v>0</v>
      </c>
      <c r="F7" s="10">
        <f t="shared" si="1"/>
        <v>0</v>
      </c>
      <c r="H7" s="10">
        <f t="shared" si="2"/>
        <v>0</v>
      </c>
      <c r="I7" s="10">
        <f t="shared" si="3"/>
        <v>0</v>
      </c>
    </row>
    <row r="8" spans="1:13" x14ac:dyDescent="0.3">
      <c r="A8" s="2" t="s">
        <v>4</v>
      </c>
      <c r="B8" s="9">
        <v>232.09</v>
      </c>
      <c r="C8" s="2">
        <v>4175</v>
      </c>
      <c r="D8" s="10">
        <f t="shared" si="0"/>
        <v>185.43991000000003</v>
      </c>
      <c r="E8" s="1">
        <v>3514</v>
      </c>
      <c r="F8" s="10">
        <f t="shared" si="1"/>
        <v>32.028420000000004</v>
      </c>
      <c r="G8" s="1">
        <v>890</v>
      </c>
      <c r="H8" s="10">
        <f t="shared" si="2"/>
        <v>14.62167</v>
      </c>
      <c r="I8" s="10">
        <f t="shared" si="3"/>
        <v>232.09000000000003</v>
      </c>
    </row>
    <row r="9" spans="1:13" x14ac:dyDescent="0.3">
      <c r="A9" s="2" t="s">
        <v>5</v>
      </c>
      <c r="B9" s="9">
        <v>0</v>
      </c>
      <c r="C9" s="2"/>
      <c r="D9" s="10">
        <f t="shared" si="0"/>
        <v>0</v>
      </c>
      <c r="F9" s="10">
        <f t="shared" si="1"/>
        <v>0</v>
      </c>
      <c r="H9" s="10">
        <f t="shared" si="2"/>
        <v>0</v>
      </c>
      <c r="I9" s="10">
        <f t="shared" si="3"/>
        <v>0</v>
      </c>
    </row>
    <row r="10" spans="1:13" x14ac:dyDescent="0.3">
      <c r="A10" s="2" t="s">
        <v>25</v>
      </c>
      <c r="B10" s="9"/>
      <c r="C10" s="2"/>
      <c r="D10" s="10">
        <f t="shared" si="0"/>
        <v>0</v>
      </c>
      <c r="F10" s="10">
        <f t="shared" si="1"/>
        <v>0</v>
      </c>
      <c r="H10" s="10">
        <f t="shared" si="2"/>
        <v>0</v>
      </c>
      <c r="I10" s="10">
        <f t="shared" si="3"/>
        <v>0</v>
      </c>
    </row>
    <row r="11" spans="1:13" x14ac:dyDescent="0.3">
      <c r="A11" s="2" t="s">
        <v>6</v>
      </c>
      <c r="B11" s="33">
        <v>801.37</v>
      </c>
      <c r="C11" s="2">
        <v>4180</v>
      </c>
      <c r="D11" s="34">
        <f>B11*79.9%</f>
        <v>640.29462999999998</v>
      </c>
      <c r="E11" s="1">
        <v>3519</v>
      </c>
      <c r="F11" s="34">
        <f>B11*13.8%</f>
        <v>110.58906</v>
      </c>
      <c r="G11" s="1">
        <v>895</v>
      </c>
      <c r="H11" s="34">
        <f>B11*6.3%</f>
        <v>50.486310000000003</v>
      </c>
      <c r="I11" s="10">
        <f>D11+F11+H11</f>
        <v>801.37</v>
      </c>
    </row>
    <row r="12" spans="1:13" x14ac:dyDescent="0.3">
      <c r="A12" s="6" t="s">
        <v>24</v>
      </c>
      <c r="B12" s="16">
        <v>22.61</v>
      </c>
      <c r="C12" s="6">
        <v>4176</v>
      </c>
      <c r="D12" s="10">
        <f t="shared" ref="D12:D16" si="4">B12*79.9%</f>
        <v>18.065390000000001</v>
      </c>
      <c r="E12" s="1">
        <v>3515</v>
      </c>
      <c r="F12" s="10">
        <f t="shared" ref="F12:F16" si="5">B12*13.8%</f>
        <v>3.1201800000000004</v>
      </c>
      <c r="G12" s="1">
        <v>891</v>
      </c>
      <c r="H12" s="10">
        <f t="shared" ref="H12:H16" si="6">B12*6.3%</f>
        <v>1.4244300000000001</v>
      </c>
      <c r="I12" s="10">
        <f t="shared" ref="I12:I16" si="7">D12+F12+H12</f>
        <v>22.610000000000003</v>
      </c>
    </row>
    <row r="13" spans="1:13" x14ac:dyDescent="0.3">
      <c r="A13" s="2" t="s">
        <v>40</v>
      </c>
      <c r="B13" s="9">
        <v>205</v>
      </c>
      <c r="C13" s="2">
        <v>4177</v>
      </c>
      <c r="D13" s="10">
        <f t="shared" si="4"/>
        <v>163.79500000000002</v>
      </c>
      <c r="E13" s="1">
        <v>3516</v>
      </c>
      <c r="F13" s="10">
        <f t="shared" si="5"/>
        <v>28.290000000000003</v>
      </c>
      <c r="G13" s="1">
        <v>892</v>
      </c>
      <c r="H13" s="10">
        <f t="shared" si="6"/>
        <v>12.915000000000001</v>
      </c>
      <c r="I13" s="10">
        <f t="shared" si="7"/>
        <v>205</v>
      </c>
    </row>
    <row r="14" spans="1:13" x14ac:dyDescent="0.3">
      <c r="A14" s="2" t="s">
        <v>41</v>
      </c>
      <c r="B14" s="9">
        <v>165.44</v>
      </c>
      <c r="C14" s="2">
        <v>4178</v>
      </c>
      <c r="D14" s="10">
        <f t="shared" si="4"/>
        <v>132.18656000000001</v>
      </c>
      <c r="E14" s="1">
        <v>3517</v>
      </c>
      <c r="F14" s="10">
        <f t="shared" si="5"/>
        <v>22.830720000000003</v>
      </c>
      <c r="G14" s="1">
        <v>893</v>
      </c>
      <c r="H14" s="10">
        <f t="shared" si="6"/>
        <v>10.42272</v>
      </c>
      <c r="I14" s="10">
        <f t="shared" si="7"/>
        <v>165.44000000000003</v>
      </c>
    </row>
    <row r="15" spans="1:13" ht="15" thickBot="1" x14ac:dyDescent="0.35">
      <c r="A15" s="2" t="s">
        <v>19</v>
      </c>
      <c r="B15" s="9">
        <v>600</v>
      </c>
      <c r="C15" s="2">
        <v>4179</v>
      </c>
      <c r="D15" s="10">
        <f t="shared" si="4"/>
        <v>479.40000000000003</v>
      </c>
      <c r="E15" s="1">
        <v>3518</v>
      </c>
      <c r="F15" s="10">
        <f t="shared" si="5"/>
        <v>82.800000000000011</v>
      </c>
      <c r="G15" s="1">
        <v>894</v>
      </c>
      <c r="H15" s="10">
        <f t="shared" si="6"/>
        <v>37.799999999999997</v>
      </c>
      <c r="I15" s="10">
        <f t="shared" si="7"/>
        <v>600</v>
      </c>
    </row>
    <row r="16" spans="1:13" s="22" customFormat="1" ht="15" thickBot="1" x14ac:dyDescent="0.35">
      <c r="A16" s="19" t="s">
        <v>13</v>
      </c>
      <c r="B16" s="23">
        <f>SUM(B2:B15)</f>
        <v>3230.4900000000002</v>
      </c>
      <c r="C16" s="19"/>
      <c r="D16" s="20">
        <f t="shared" si="4"/>
        <v>2581.1615100000004</v>
      </c>
      <c r="E16" s="21"/>
      <c r="F16" s="20">
        <f t="shared" si="5"/>
        <v>445.80762000000004</v>
      </c>
      <c r="G16" s="21"/>
      <c r="H16" s="20">
        <f t="shared" si="6"/>
        <v>203.52087</v>
      </c>
      <c r="I16" s="24">
        <f t="shared" si="7"/>
        <v>3230.4900000000002</v>
      </c>
    </row>
    <row r="17" spans="1:13" x14ac:dyDescent="0.3">
      <c r="A17" s="2"/>
      <c r="B17" s="17"/>
      <c r="C17" s="2"/>
      <c r="D17" s="10"/>
      <c r="F17" s="10"/>
      <c r="H17" s="10"/>
      <c r="I17" s="10"/>
    </row>
    <row r="18" spans="1:13" x14ac:dyDescent="0.3">
      <c r="B18" s="9"/>
      <c r="D18" s="10"/>
      <c r="F18" s="10"/>
      <c r="H18" s="10"/>
      <c r="I18" s="10"/>
    </row>
    <row r="19" spans="1:13" x14ac:dyDescent="0.3">
      <c r="A19" s="2" t="s">
        <v>30</v>
      </c>
      <c r="B19" s="9">
        <v>397305.89</v>
      </c>
      <c r="C19" s="2"/>
      <c r="D19" s="10"/>
      <c r="F19" s="10"/>
      <c r="H19" s="10"/>
      <c r="I19" s="10"/>
    </row>
    <row r="20" spans="1:13" x14ac:dyDescent="0.3">
      <c r="A20" s="2" t="s">
        <v>31</v>
      </c>
      <c r="B20" s="9">
        <v>1011866.62</v>
      </c>
      <c r="C20" s="2"/>
      <c r="D20" s="10"/>
      <c r="F20" s="10"/>
      <c r="H20" s="10"/>
      <c r="I20" s="10"/>
    </row>
    <row r="21" spans="1:13" x14ac:dyDescent="0.3">
      <c r="A21" s="2" t="s">
        <v>32</v>
      </c>
      <c r="B21" s="9">
        <v>55712.29</v>
      </c>
      <c r="C21" s="2"/>
      <c r="D21" s="10"/>
      <c r="F21" s="10"/>
      <c r="H21" s="10"/>
      <c r="I21" s="10"/>
    </row>
    <row r="22" spans="1:13" x14ac:dyDescent="0.3">
      <c r="A22" s="2" t="s">
        <v>33</v>
      </c>
      <c r="B22" s="9">
        <v>145323.60999999999</v>
      </c>
      <c r="C22" s="2"/>
      <c r="D22" s="10"/>
      <c r="F22" s="10"/>
      <c r="H22" s="10"/>
      <c r="I22" s="10"/>
    </row>
    <row r="23" spans="1:13" x14ac:dyDescent="0.3">
      <c r="A23" s="2" t="s">
        <v>34</v>
      </c>
      <c r="B23" s="9">
        <v>51346.76</v>
      </c>
      <c r="C23" s="2"/>
      <c r="D23" s="10"/>
      <c r="F23" s="10"/>
      <c r="H23" s="10"/>
      <c r="I23" s="10"/>
    </row>
    <row r="24" spans="1:13" x14ac:dyDescent="0.3">
      <c r="A24" s="2" t="s">
        <v>35</v>
      </c>
      <c r="B24" s="9">
        <v>93408.86</v>
      </c>
      <c r="C24" s="2"/>
      <c r="D24" s="10"/>
      <c r="F24" s="10"/>
      <c r="H24" s="10"/>
      <c r="I24" s="10"/>
    </row>
    <row r="25" spans="1:13" x14ac:dyDescent="0.3">
      <c r="A25" s="2" t="s">
        <v>36</v>
      </c>
      <c r="B25" s="9">
        <v>11119.3</v>
      </c>
      <c r="C25" s="2"/>
      <c r="D25" s="10"/>
      <c r="F25" s="10"/>
      <c r="H25" s="10"/>
      <c r="I25" s="10"/>
    </row>
    <row r="26" spans="1:13" x14ac:dyDescent="0.3">
      <c r="A26" s="2"/>
      <c r="B26" s="9"/>
      <c r="C26" s="2"/>
      <c r="D26" s="10"/>
      <c r="F26" s="10"/>
      <c r="H26" s="10"/>
      <c r="I26" s="10"/>
    </row>
    <row r="27" spans="1:13" x14ac:dyDescent="0.3">
      <c r="A27" s="11" t="s">
        <v>42</v>
      </c>
      <c r="B27" s="18"/>
      <c r="C27" s="3"/>
      <c r="D27" s="10"/>
      <c r="F27" s="10"/>
      <c r="H27" s="10"/>
      <c r="I27" s="10"/>
    </row>
    <row r="28" spans="1:13" s="1" customFormat="1" x14ac:dyDescent="0.3">
      <c r="A28" s="12"/>
      <c r="B28" s="12"/>
      <c r="C28" s="12"/>
      <c r="D28" s="10"/>
      <c r="J28"/>
      <c r="K28"/>
      <c r="L28"/>
      <c r="M28"/>
    </row>
    <row r="29" spans="1:13" s="1" customFormat="1" x14ac:dyDescent="0.3">
      <c r="A29" s="12"/>
      <c r="B29" s="12"/>
      <c r="C29" s="12"/>
      <c r="D29" s="10"/>
      <c r="J29"/>
      <c r="K29"/>
      <c r="L29"/>
      <c r="M29"/>
    </row>
    <row r="30" spans="1:13" s="1" customFormat="1" x14ac:dyDescent="0.3">
      <c r="A30" s="12"/>
      <c r="B30" s="12"/>
      <c r="C30" s="12"/>
      <c r="D30" s="10"/>
      <c r="J30"/>
      <c r="K30"/>
      <c r="L30"/>
      <c r="M30"/>
    </row>
    <row r="31" spans="1:13" s="1" customFormat="1" x14ac:dyDescent="0.3">
      <c r="A31"/>
      <c r="B31"/>
      <c r="C31"/>
      <c r="D31" s="10"/>
      <c r="J31"/>
      <c r="K31"/>
      <c r="L31"/>
      <c r="M31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MARCH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6"/>
  <sheetViews>
    <sheetView topLeftCell="A4" workbookViewId="0">
      <selection activeCell="A16" sqref="A16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6.4414062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thickBot="1" x14ac:dyDescent="0.35">
      <c r="A1" s="7" t="s">
        <v>0</v>
      </c>
      <c r="B1" s="8" t="s">
        <v>11</v>
      </c>
      <c r="C1" s="7" t="s">
        <v>12</v>
      </c>
      <c r="D1" s="13" t="s">
        <v>22</v>
      </c>
      <c r="E1" s="7" t="s">
        <v>12</v>
      </c>
      <c r="F1" s="14" t="s">
        <v>20</v>
      </c>
      <c r="G1" s="7" t="s">
        <v>12</v>
      </c>
      <c r="H1" s="15" t="s">
        <v>21</v>
      </c>
      <c r="I1" s="7" t="s">
        <v>13</v>
      </c>
      <c r="L1" s="26" t="s">
        <v>8</v>
      </c>
      <c r="M1" s="4">
        <v>0.79900000000000004</v>
      </c>
    </row>
    <row r="2" spans="1:13" x14ac:dyDescent="0.3">
      <c r="A2" s="2" t="s">
        <v>1</v>
      </c>
      <c r="B2" s="9">
        <v>47.94</v>
      </c>
      <c r="C2" s="2">
        <v>4156</v>
      </c>
      <c r="D2" s="10">
        <f t="shared" ref="D2:D11" si="0">B2*79.9%</f>
        <v>38.30406</v>
      </c>
      <c r="E2" s="1">
        <v>3498</v>
      </c>
      <c r="F2" s="10">
        <f t="shared" ref="F2:F11" si="1">B2*13.8%</f>
        <v>6.6157200000000005</v>
      </c>
      <c r="G2" s="1">
        <v>874</v>
      </c>
      <c r="H2" s="10">
        <f t="shared" ref="H2:H11" si="2">B2*6.3%</f>
        <v>3.0202199999999997</v>
      </c>
      <c r="I2" s="10">
        <f t="shared" ref="I2:I11" si="3">D2+F2+H2</f>
        <v>47.940000000000005</v>
      </c>
      <c r="L2" s="27" t="s">
        <v>9</v>
      </c>
      <c r="M2" s="4">
        <v>0.13800000000000001</v>
      </c>
    </row>
    <row r="3" spans="1:13" x14ac:dyDescent="0.3">
      <c r="A3" s="2" t="s">
        <v>14</v>
      </c>
      <c r="B3" s="9">
        <v>704.25</v>
      </c>
      <c r="C3" s="2">
        <v>4157</v>
      </c>
      <c r="D3" s="10">
        <f>B3*79.9%</f>
        <v>562.69574999999998</v>
      </c>
      <c r="F3" s="10">
        <f t="shared" si="1"/>
        <v>97.186500000000009</v>
      </c>
      <c r="H3" s="10">
        <f t="shared" si="2"/>
        <v>44.367750000000001</v>
      </c>
      <c r="I3" s="10">
        <f t="shared" si="3"/>
        <v>704.25</v>
      </c>
      <c r="L3" s="27" t="s">
        <v>10</v>
      </c>
      <c r="M3" s="4">
        <v>6.3E-2</v>
      </c>
    </row>
    <row r="4" spans="1:13" x14ac:dyDescent="0.3">
      <c r="A4" s="2" t="s">
        <v>15</v>
      </c>
      <c r="B4" s="9">
        <v>457.76</v>
      </c>
      <c r="C4" s="2">
        <v>4158</v>
      </c>
      <c r="D4" s="10">
        <f>B4*79.9%</f>
        <v>365.75024000000002</v>
      </c>
      <c r="F4" s="10">
        <f t="shared" si="1"/>
        <v>63.170880000000004</v>
      </c>
      <c r="H4" s="10">
        <f t="shared" si="2"/>
        <v>28.83888</v>
      </c>
      <c r="I4" s="10">
        <f t="shared" si="3"/>
        <v>457.76000000000005</v>
      </c>
    </row>
    <row r="5" spans="1:13" x14ac:dyDescent="0.3">
      <c r="A5" s="2" t="s">
        <v>16</v>
      </c>
      <c r="B5" s="9"/>
      <c r="C5" s="2"/>
      <c r="D5" s="10"/>
      <c r="E5" s="1">
        <v>3499</v>
      </c>
      <c r="F5" s="25">
        <f>F3+F4</f>
        <v>160.35738000000001</v>
      </c>
      <c r="G5" s="1">
        <v>875</v>
      </c>
      <c r="H5" s="25">
        <f>H3+H4</f>
        <v>73.206630000000004</v>
      </c>
      <c r="I5" s="10">
        <f t="shared" si="3"/>
        <v>233.56401</v>
      </c>
    </row>
    <row r="6" spans="1:13" x14ac:dyDescent="0.3">
      <c r="A6" s="2" t="s">
        <v>2</v>
      </c>
      <c r="B6" s="9">
        <v>75.349999999999994</v>
      </c>
      <c r="C6" s="2">
        <v>4159</v>
      </c>
      <c r="D6" s="10">
        <f t="shared" si="0"/>
        <v>60.204650000000001</v>
      </c>
      <c r="E6" s="1">
        <v>3500</v>
      </c>
      <c r="F6" s="10">
        <f t="shared" si="1"/>
        <v>10.398300000000001</v>
      </c>
      <c r="G6" s="1">
        <v>876</v>
      </c>
      <c r="H6" s="10">
        <f t="shared" si="2"/>
        <v>4.7470499999999998</v>
      </c>
      <c r="I6" s="10">
        <f t="shared" si="3"/>
        <v>75.350000000000009</v>
      </c>
    </row>
    <row r="7" spans="1:13" x14ac:dyDescent="0.3">
      <c r="A7" s="2" t="s">
        <v>27</v>
      </c>
      <c r="B7" s="9">
        <v>1600</v>
      </c>
      <c r="C7" s="2">
        <v>4160</v>
      </c>
      <c r="D7" s="10">
        <f t="shared" si="0"/>
        <v>1278.4000000000001</v>
      </c>
      <c r="E7" s="1">
        <v>3501</v>
      </c>
      <c r="F7" s="10">
        <f t="shared" si="1"/>
        <v>220.8</v>
      </c>
      <c r="G7" s="1">
        <v>877</v>
      </c>
      <c r="H7" s="10">
        <f t="shared" si="2"/>
        <v>100.8</v>
      </c>
      <c r="I7" s="10">
        <f t="shared" si="3"/>
        <v>1600</v>
      </c>
    </row>
    <row r="8" spans="1:13" x14ac:dyDescent="0.3">
      <c r="A8" s="2" t="s">
        <v>3</v>
      </c>
      <c r="B8" s="9"/>
      <c r="C8" s="2"/>
      <c r="D8" s="10">
        <f t="shared" si="0"/>
        <v>0</v>
      </c>
      <c r="F8" s="10">
        <f t="shared" si="1"/>
        <v>0</v>
      </c>
      <c r="H8" s="10">
        <f t="shared" si="2"/>
        <v>0</v>
      </c>
      <c r="I8" s="10">
        <f t="shared" si="3"/>
        <v>0</v>
      </c>
    </row>
    <row r="9" spans="1:13" x14ac:dyDescent="0.3">
      <c r="A9" s="2" t="s">
        <v>4</v>
      </c>
      <c r="B9" s="9">
        <v>265.27</v>
      </c>
      <c r="C9" s="2">
        <v>4161</v>
      </c>
      <c r="D9" s="10">
        <f t="shared" si="0"/>
        <v>211.95072999999999</v>
      </c>
      <c r="E9" s="1">
        <v>3502</v>
      </c>
      <c r="F9" s="10">
        <f t="shared" si="1"/>
        <v>36.607260000000004</v>
      </c>
      <c r="G9" s="1">
        <v>878</v>
      </c>
      <c r="H9" s="10">
        <f t="shared" si="2"/>
        <v>16.712009999999999</v>
      </c>
      <c r="I9" s="10">
        <f t="shared" si="3"/>
        <v>265.27</v>
      </c>
    </row>
    <row r="10" spans="1:13" x14ac:dyDescent="0.3">
      <c r="A10" s="2" t="s">
        <v>5</v>
      </c>
      <c r="B10" s="9">
        <v>0</v>
      </c>
      <c r="C10" s="2"/>
      <c r="D10" s="10">
        <f t="shared" si="0"/>
        <v>0</v>
      </c>
      <c r="F10" s="10">
        <f t="shared" si="1"/>
        <v>0</v>
      </c>
      <c r="H10" s="10">
        <f t="shared" si="2"/>
        <v>0</v>
      </c>
      <c r="I10" s="10">
        <f t="shared" si="3"/>
        <v>0</v>
      </c>
    </row>
    <row r="11" spans="1:13" x14ac:dyDescent="0.3">
      <c r="A11" s="2" t="s">
        <v>25</v>
      </c>
      <c r="B11" s="9">
        <v>0</v>
      </c>
      <c r="C11" s="2"/>
      <c r="D11" s="10">
        <f t="shared" si="0"/>
        <v>0</v>
      </c>
      <c r="F11" s="10">
        <f t="shared" si="1"/>
        <v>0</v>
      </c>
      <c r="H11" s="10">
        <f t="shared" si="2"/>
        <v>0</v>
      </c>
      <c r="I11" s="10">
        <f t="shared" si="3"/>
        <v>0</v>
      </c>
    </row>
    <row r="12" spans="1:13" x14ac:dyDescent="0.3">
      <c r="A12" s="2" t="s">
        <v>6</v>
      </c>
      <c r="B12" s="9">
        <v>15000</v>
      </c>
      <c r="C12" s="2">
        <v>4162</v>
      </c>
      <c r="D12" s="10">
        <f>B12*79.9%</f>
        <v>11985</v>
      </c>
      <c r="E12" s="1">
        <v>3503</v>
      </c>
      <c r="F12" s="10">
        <f>B12*13.8%</f>
        <v>2070</v>
      </c>
      <c r="G12" s="1">
        <v>879</v>
      </c>
      <c r="H12" s="10">
        <f>B12*6.3%</f>
        <v>945</v>
      </c>
      <c r="I12" s="10">
        <f>D12+F12+H12</f>
        <v>15000</v>
      </c>
    </row>
    <row r="13" spans="1:13" x14ac:dyDescent="0.3">
      <c r="A13" s="2" t="s">
        <v>23</v>
      </c>
      <c r="B13" s="9">
        <v>11.11</v>
      </c>
      <c r="C13" s="2">
        <v>4163</v>
      </c>
      <c r="D13" s="10">
        <f t="shared" ref="D13:D21" si="4">B13*79.9%</f>
        <v>8.8768899999999995</v>
      </c>
      <c r="E13" s="1">
        <v>3504</v>
      </c>
      <c r="F13" s="10">
        <f t="shared" ref="F13:F21" si="5">B13*13.8%</f>
        <v>1.53318</v>
      </c>
      <c r="G13" s="1">
        <v>880</v>
      </c>
      <c r="H13" s="10">
        <f t="shared" ref="H13:H21" si="6">B13*6.3%</f>
        <v>0.69992999999999994</v>
      </c>
      <c r="I13" s="10">
        <f t="shared" ref="I13:I21" si="7">D13+F13+H13</f>
        <v>11.11</v>
      </c>
    </row>
    <row r="14" spans="1:13" x14ac:dyDescent="0.3">
      <c r="A14" s="2" t="s">
        <v>28</v>
      </c>
      <c r="B14" s="9">
        <v>260</v>
      </c>
      <c r="C14" s="2">
        <v>4164</v>
      </c>
      <c r="D14" s="10">
        <v>95</v>
      </c>
      <c r="E14" s="1">
        <v>3505</v>
      </c>
      <c r="F14" s="10">
        <v>55</v>
      </c>
      <c r="G14" s="1">
        <v>881</v>
      </c>
      <c r="H14" s="10">
        <v>55</v>
      </c>
      <c r="I14" s="10">
        <f t="shared" si="7"/>
        <v>205</v>
      </c>
    </row>
    <row r="15" spans="1:13" x14ac:dyDescent="0.3">
      <c r="A15" s="2" t="s">
        <v>17</v>
      </c>
      <c r="B15" s="9">
        <v>44</v>
      </c>
      <c r="C15" s="2">
        <v>4166</v>
      </c>
      <c r="D15" s="10">
        <f t="shared" si="4"/>
        <v>35.155999999999999</v>
      </c>
      <c r="E15" s="1">
        <v>3506</v>
      </c>
      <c r="F15" s="10">
        <f t="shared" si="5"/>
        <v>6.072000000000001</v>
      </c>
      <c r="G15" s="1">
        <v>882</v>
      </c>
      <c r="H15" s="10">
        <f t="shared" si="6"/>
        <v>2.7720000000000002</v>
      </c>
      <c r="I15" s="10">
        <f t="shared" si="7"/>
        <v>44</v>
      </c>
    </row>
    <row r="16" spans="1:13" x14ac:dyDescent="0.3">
      <c r="A16" s="2" t="s">
        <v>18</v>
      </c>
      <c r="B16" s="9">
        <v>24</v>
      </c>
      <c r="C16" s="2">
        <v>4157</v>
      </c>
      <c r="D16" s="10">
        <f t="shared" si="4"/>
        <v>19.176000000000002</v>
      </c>
      <c r="F16" s="10">
        <f t="shared" si="5"/>
        <v>3.3120000000000003</v>
      </c>
      <c r="G16" s="1">
        <v>882</v>
      </c>
      <c r="H16" s="10">
        <f t="shared" si="6"/>
        <v>1.512</v>
      </c>
      <c r="I16" s="10">
        <f t="shared" si="7"/>
        <v>24.000000000000004</v>
      </c>
    </row>
    <row r="17" spans="1:9" x14ac:dyDescent="0.3">
      <c r="A17" s="6" t="s">
        <v>24</v>
      </c>
      <c r="B17" s="16">
        <v>72.959999999999994</v>
      </c>
      <c r="C17" s="6">
        <v>4168</v>
      </c>
      <c r="D17" s="10">
        <f t="shared" si="4"/>
        <v>58.29504</v>
      </c>
      <c r="E17" s="1">
        <v>3507</v>
      </c>
      <c r="F17" s="10">
        <f t="shared" si="5"/>
        <v>10.068479999999999</v>
      </c>
      <c r="G17" s="1">
        <v>883</v>
      </c>
      <c r="H17" s="10">
        <f t="shared" si="6"/>
        <v>4.5964799999999997</v>
      </c>
      <c r="I17" s="10">
        <f t="shared" si="7"/>
        <v>72.959999999999994</v>
      </c>
    </row>
    <row r="18" spans="1:9" x14ac:dyDescent="0.3">
      <c r="A18" s="2" t="s">
        <v>7</v>
      </c>
      <c r="B18" s="9">
        <v>229.5</v>
      </c>
      <c r="C18" s="2">
        <v>4169</v>
      </c>
      <c r="D18" s="10">
        <f t="shared" si="4"/>
        <v>183.37050000000002</v>
      </c>
      <c r="E18" s="1">
        <v>3508</v>
      </c>
      <c r="F18" s="10">
        <f t="shared" si="5"/>
        <v>31.671000000000003</v>
      </c>
      <c r="G18" s="1">
        <v>884</v>
      </c>
      <c r="H18" s="10">
        <f t="shared" si="6"/>
        <v>14.458500000000001</v>
      </c>
      <c r="I18" s="10">
        <f t="shared" si="7"/>
        <v>229.5</v>
      </c>
    </row>
    <row r="19" spans="1:9" x14ac:dyDescent="0.3">
      <c r="A19" s="2" t="s">
        <v>19</v>
      </c>
      <c r="B19" s="9">
        <v>600</v>
      </c>
      <c r="C19" s="2">
        <v>4170</v>
      </c>
      <c r="D19" s="10">
        <f t="shared" si="4"/>
        <v>479.40000000000003</v>
      </c>
      <c r="E19" s="1">
        <v>3509</v>
      </c>
      <c r="F19" s="10">
        <f t="shared" si="5"/>
        <v>82.800000000000011</v>
      </c>
      <c r="G19" s="1">
        <v>885</v>
      </c>
      <c r="H19" s="10">
        <f t="shared" si="6"/>
        <v>37.799999999999997</v>
      </c>
      <c r="I19" s="10">
        <f t="shared" si="7"/>
        <v>600</v>
      </c>
    </row>
    <row r="20" spans="1:9" ht="15" thickBot="1" x14ac:dyDescent="0.35">
      <c r="A20" s="2" t="s">
        <v>26</v>
      </c>
      <c r="B20" s="9">
        <v>55</v>
      </c>
      <c r="C20" s="2">
        <v>4165</v>
      </c>
      <c r="D20" s="10">
        <v>43.95</v>
      </c>
      <c r="E20" s="1">
        <v>3510</v>
      </c>
      <c r="F20" s="10">
        <f t="shared" si="5"/>
        <v>7.5900000000000007</v>
      </c>
      <c r="G20" s="1">
        <v>886</v>
      </c>
      <c r="H20" s="10">
        <f t="shared" si="6"/>
        <v>3.4649999999999999</v>
      </c>
      <c r="I20" s="10">
        <f t="shared" si="7"/>
        <v>55.00500000000001</v>
      </c>
    </row>
    <row r="21" spans="1:9" s="22" customFormat="1" ht="15" thickBot="1" x14ac:dyDescent="0.35">
      <c r="A21" s="19" t="s">
        <v>13</v>
      </c>
      <c r="B21" s="23">
        <f>SUM(B2:B20)</f>
        <v>19447.14</v>
      </c>
      <c r="C21" s="19"/>
      <c r="D21" s="20">
        <f t="shared" si="4"/>
        <v>15538.264860000001</v>
      </c>
      <c r="E21" s="21"/>
      <c r="F21" s="20">
        <f t="shared" si="5"/>
        <v>2683.70532</v>
      </c>
      <c r="G21" s="21"/>
      <c r="H21" s="20">
        <f t="shared" si="6"/>
        <v>1225.1698200000001</v>
      </c>
      <c r="I21" s="24">
        <f t="shared" si="7"/>
        <v>19447.14</v>
      </c>
    </row>
    <row r="22" spans="1:9" x14ac:dyDescent="0.3">
      <c r="A22" s="2" t="s">
        <v>29</v>
      </c>
      <c r="B22" s="17"/>
      <c r="C22" s="2">
        <v>4155</v>
      </c>
      <c r="D22" s="10"/>
      <c r="F22" s="10"/>
      <c r="H22" s="10"/>
      <c r="I22" s="10"/>
    </row>
    <row r="23" spans="1:9" x14ac:dyDescent="0.3">
      <c r="B23" s="9"/>
      <c r="D23" s="10"/>
      <c r="F23" s="10"/>
      <c r="H23" s="10"/>
      <c r="I23" s="10"/>
    </row>
    <row r="24" spans="1:9" x14ac:dyDescent="0.3">
      <c r="A24" s="2" t="s">
        <v>30</v>
      </c>
      <c r="B24" s="9">
        <v>415104.55</v>
      </c>
      <c r="C24" s="2"/>
      <c r="D24" s="10"/>
      <c r="F24" s="10"/>
      <c r="H24" s="10"/>
      <c r="I24" s="10"/>
    </row>
    <row r="25" spans="1:9" x14ac:dyDescent="0.3">
      <c r="A25" s="2" t="s">
        <v>31</v>
      </c>
      <c r="B25" s="9">
        <v>1011866.62</v>
      </c>
      <c r="C25" s="2"/>
      <c r="D25" s="10"/>
      <c r="F25" s="10"/>
      <c r="H25" s="10"/>
      <c r="I25" s="10"/>
    </row>
    <row r="26" spans="1:9" x14ac:dyDescent="0.3">
      <c r="A26" s="2" t="s">
        <v>32</v>
      </c>
      <c r="B26" s="9">
        <v>58775.35</v>
      </c>
      <c r="C26" s="2"/>
      <c r="D26" s="10"/>
      <c r="F26" s="10"/>
      <c r="H26" s="10"/>
      <c r="I26" s="10"/>
    </row>
    <row r="27" spans="1:9" x14ac:dyDescent="0.3">
      <c r="A27" s="2" t="s">
        <v>33</v>
      </c>
      <c r="B27" s="9">
        <v>145323.60999999999</v>
      </c>
      <c r="C27" s="2"/>
      <c r="D27" s="10"/>
      <c r="F27" s="10"/>
      <c r="H27" s="10"/>
      <c r="I27" s="10"/>
    </row>
    <row r="28" spans="1:9" x14ac:dyDescent="0.3">
      <c r="A28" s="2" t="s">
        <v>34</v>
      </c>
      <c r="B28" s="9">
        <v>52788.59</v>
      </c>
      <c r="C28" s="2"/>
      <c r="D28" s="10"/>
      <c r="F28" s="10"/>
      <c r="H28" s="10"/>
      <c r="I28" s="10"/>
    </row>
    <row r="29" spans="1:9" x14ac:dyDescent="0.3">
      <c r="A29" s="2" t="s">
        <v>35</v>
      </c>
      <c r="B29" s="9">
        <v>93408.86</v>
      </c>
      <c r="C29" s="2"/>
      <c r="D29" s="10"/>
      <c r="F29" s="10"/>
      <c r="H29" s="10"/>
      <c r="I29" s="10"/>
    </row>
    <row r="30" spans="1:9" x14ac:dyDescent="0.3">
      <c r="A30" s="2" t="s">
        <v>36</v>
      </c>
      <c r="B30" s="9">
        <v>11119.3</v>
      </c>
      <c r="C30" s="2"/>
      <c r="D30" s="10"/>
      <c r="F30" s="10"/>
      <c r="H30" s="10"/>
      <c r="I30" s="10"/>
    </row>
    <row r="31" spans="1:9" x14ac:dyDescent="0.3">
      <c r="A31" s="2"/>
      <c r="B31" s="9"/>
      <c r="C31" s="2"/>
      <c r="D31" s="10"/>
      <c r="F31" s="10"/>
      <c r="H31" s="10"/>
      <c r="I31" s="10"/>
    </row>
    <row r="32" spans="1:9" x14ac:dyDescent="0.3">
      <c r="A32" s="11" t="s">
        <v>37</v>
      </c>
      <c r="B32" s="18"/>
      <c r="C32" s="3"/>
      <c r="D32" s="10"/>
      <c r="F32" s="10"/>
      <c r="H32" s="10"/>
      <c r="I32" s="10"/>
    </row>
    <row r="33" spans="1:4" x14ac:dyDescent="0.3">
      <c r="A33" s="12"/>
      <c r="B33" s="12"/>
      <c r="C33" s="12"/>
      <c r="D33" s="10"/>
    </row>
    <row r="34" spans="1:4" x14ac:dyDescent="0.3">
      <c r="A34" s="12"/>
      <c r="B34" s="12"/>
      <c r="C34" s="12"/>
      <c r="D34" s="10"/>
    </row>
    <row r="35" spans="1:4" x14ac:dyDescent="0.3">
      <c r="A35" s="12"/>
      <c r="B35" s="12"/>
      <c r="C35" s="12"/>
      <c r="D35" s="10"/>
    </row>
    <row r="36" spans="1:4" x14ac:dyDescent="0.3">
      <c r="D36" s="10"/>
    </row>
  </sheetData>
  <printOptions horizontalCentered="1" gridLines="1"/>
  <pageMargins left="0.17" right="0.19" top="0.75" bottom="0.32" header="0.3" footer="0.3"/>
  <pageSetup orientation="landscape" horizontalDpi="4294967295" verticalDpi="4294967295" r:id="rId1"/>
  <headerFooter>
    <oddHeader>&amp;CIRRIGATION DISTRICTS WARRANT LIST  SPREADSHEET
FEBRUARY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0"/>
  <sheetViews>
    <sheetView workbookViewId="0">
      <selection activeCell="D29" sqref="D29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3702</v>
      </c>
      <c r="F2" s="91">
        <f t="shared" ref="F2:F6" si="0">B2/2</f>
        <v>23.97</v>
      </c>
      <c r="G2" s="90">
        <v>1062</v>
      </c>
      <c r="H2" s="115">
        <f>B2-F2</f>
        <v>23.97</v>
      </c>
      <c r="I2" s="91">
        <f t="shared" ref="I2:I21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132.93</v>
      </c>
      <c r="C3" s="122"/>
      <c r="D3" s="94"/>
      <c r="E3" s="90">
        <v>3703</v>
      </c>
      <c r="F3" s="91">
        <f t="shared" si="0"/>
        <v>66.465000000000003</v>
      </c>
      <c r="G3" s="90">
        <v>1063</v>
      </c>
      <c r="H3" s="115">
        <f>B3-F3</f>
        <v>66.465000000000003</v>
      </c>
      <c r="I3" s="91">
        <f t="shared" si="1"/>
        <v>132.93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-102.67</v>
      </c>
      <c r="C4" s="122"/>
      <c r="D4" s="94"/>
      <c r="E4" s="47"/>
      <c r="F4" s="91">
        <f t="shared" si="0"/>
        <v>-51.335000000000001</v>
      </c>
      <c r="G4" s="93"/>
      <c r="H4" s="115">
        <v>-51.33</v>
      </c>
      <c r="I4" s="91">
        <f>D4+F4+H4</f>
        <v>-102.66499999999999</v>
      </c>
      <c r="L4" s="75"/>
      <c r="M4" s="76"/>
    </row>
    <row r="5" spans="1:13" s="73" customFormat="1" x14ac:dyDescent="0.3">
      <c r="A5" s="90" t="s">
        <v>180</v>
      </c>
      <c r="B5" s="91">
        <v>24.61</v>
      </c>
      <c r="C5" s="122"/>
      <c r="D5" s="94"/>
      <c r="E5" s="90">
        <v>3704</v>
      </c>
      <c r="F5" s="91">
        <f t="shared" si="0"/>
        <v>12.305</v>
      </c>
      <c r="G5" s="90">
        <v>1064</v>
      </c>
      <c r="H5" s="115">
        <v>12.3</v>
      </c>
      <c r="I5" s="91">
        <f>D5+F5+H5</f>
        <v>24.605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3705</v>
      </c>
      <c r="F6" s="91">
        <f t="shared" si="0"/>
        <v>34</v>
      </c>
      <c r="G6" s="90">
        <v>1065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0" t="s">
        <v>254</v>
      </c>
      <c r="B7" s="91">
        <v>7000</v>
      </c>
      <c r="C7" s="122"/>
      <c r="D7" s="94"/>
      <c r="E7" s="90">
        <v>3711</v>
      </c>
      <c r="F7" s="91">
        <v>4830</v>
      </c>
      <c r="G7" s="90">
        <v>1071</v>
      </c>
      <c r="H7" s="115">
        <v>2170</v>
      </c>
      <c r="I7" s="91">
        <f>F7+H7</f>
        <v>7000</v>
      </c>
      <c r="J7" s="63"/>
      <c r="K7" s="63"/>
      <c r="L7" s="75"/>
      <c r="M7" s="76"/>
    </row>
    <row r="8" spans="1:13" s="73" customFormat="1" x14ac:dyDescent="0.3">
      <c r="A8" s="99" t="s">
        <v>250</v>
      </c>
      <c r="B8" s="91">
        <v>421.49</v>
      </c>
      <c r="C8" s="122"/>
      <c r="D8" s="94"/>
      <c r="E8" s="90">
        <v>3707</v>
      </c>
      <c r="F8" s="91">
        <v>421.29</v>
      </c>
      <c r="G8" s="148"/>
      <c r="H8" s="149"/>
      <c r="I8" s="91">
        <f>F8</f>
        <v>421.29</v>
      </c>
      <c r="J8" s="63"/>
      <c r="K8" s="63"/>
      <c r="L8" s="75"/>
      <c r="M8" s="76"/>
    </row>
    <row r="9" spans="1:13" s="73" customFormat="1" x14ac:dyDescent="0.3">
      <c r="A9" s="99" t="s">
        <v>251</v>
      </c>
      <c r="B9" s="91">
        <v>324.48</v>
      </c>
      <c r="C9" s="122"/>
      <c r="D9" s="94"/>
      <c r="E9" s="148"/>
      <c r="F9" s="147"/>
      <c r="G9" s="90">
        <v>1067</v>
      </c>
      <c r="H9" s="115">
        <v>324.48</v>
      </c>
      <c r="I9" s="91">
        <f>H9</f>
        <v>324.48</v>
      </c>
      <c r="J9" s="63"/>
      <c r="K9" s="63"/>
      <c r="L9" s="75"/>
      <c r="M9" s="76"/>
    </row>
    <row r="10" spans="1:13" s="73" customFormat="1" x14ac:dyDescent="0.3">
      <c r="A10" s="99" t="s">
        <v>249</v>
      </c>
      <c r="B10" s="91">
        <v>183.6</v>
      </c>
      <c r="C10" s="122"/>
      <c r="D10" s="94"/>
      <c r="E10" s="90">
        <v>3708</v>
      </c>
      <c r="F10" s="91">
        <v>183.6</v>
      </c>
      <c r="G10" s="148"/>
      <c r="H10" s="149"/>
      <c r="I10" s="91">
        <f t="shared" ref="I10:I11" si="2">D10+F10+H10</f>
        <v>183.6</v>
      </c>
      <c r="L10" s="75"/>
      <c r="M10" s="76"/>
    </row>
    <row r="11" spans="1:13" s="73" customFormat="1" x14ac:dyDescent="0.3">
      <c r="A11" s="99" t="s">
        <v>253</v>
      </c>
      <c r="B11" s="91">
        <v>152.83000000000001</v>
      </c>
      <c r="C11" s="122"/>
      <c r="D11" s="94"/>
      <c r="E11" s="90">
        <v>3709</v>
      </c>
      <c r="F11" s="91">
        <v>152.83000000000001</v>
      </c>
      <c r="G11" s="148"/>
      <c r="H11" s="149"/>
      <c r="I11" s="91">
        <f t="shared" si="2"/>
        <v>152.83000000000001</v>
      </c>
      <c r="L11" s="75"/>
      <c r="M11" s="76"/>
    </row>
    <row r="12" spans="1:13" s="73" customFormat="1" x14ac:dyDescent="0.3">
      <c r="A12" s="99" t="s">
        <v>252</v>
      </c>
      <c r="B12" s="91">
        <v>152.83000000000001</v>
      </c>
      <c r="C12" s="122"/>
      <c r="D12" s="94"/>
      <c r="E12" s="148"/>
      <c r="F12" s="147"/>
      <c r="G12" s="90">
        <v>1068</v>
      </c>
      <c r="H12" s="115">
        <v>152.83000000000001</v>
      </c>
      <c r="I12" s="91">
        <f>B12</f>
        <v>152.83000000000001</v>
      </c>
      <c r="L12" s="75"/>
      <c r="M12" s="76"/>
    </row>
    <row r="13" spans="1:13" s="73" customFormat="1" x14ac:dyDescent="0.3">
      <c r="A13" s="90" t="s">
        <v>244</v>
      </c>
      <c r="B13" s="91">
        <v>369.4</v>
      </c>
      <c r="C13" s="122"/>
      <c r="D13" s="94"/>
      <c r="E13" s="90">
        <v>3700</v>
      </c>
      <c r="F13" s="91">
        <v>369.4</v>
      </c>
      <c r="G13" s="93"/>
      <c r="H13" s="94"/>
      <c r="I13" s="143">
        <f>F13+H13</f>
        <v>369.4</v>
      </c>
      <c r="J13" s="63"/>
      <c r="K13" s="63"/>
      <c r="L13" s="12"/>
      <c r="M13" s="18"/>
    </row>
    <row r="14" spans="1:13" s="73" customFormat="1" x14ac:dyDescent="0.3">
      <c r="A14" s="90" t="s">
        <v>245</v>
      </c>
      <c r="B14" s="91">
        <v>369.4</v>
      </c>
      <c r="C14" s="122"/>
      <c r="D14" s="94"/>
      <c r="E14" s="90">
        <v>3701</v>
      </c>
      <c r="F14" s="91">
        <v>369.4</v>
      </c>
      <c r="G14" s="118"/>
      <c r="H14" s="94"/>
      <c r="I14" s="143">
        <f t="shared" ref="I14" si="3">F14+H14</f>
        <v>369.4</v>
      </c>
      <c r="J14" s="63"/>
      <c r="K14" s="63"/>
      <c r="L14" s="12"/>
      <c r="M14" s="18"/>
    </row>
    <row r="15" spans="1:13" s="73" customFormat="1" x14ac:dyDescent="0.3">
      <c r="A15" s="106" t="s">
        <v>238</v>
      </c>
      <c r="B15" s="91">
        <v>461.2</v>
      </c>
      <c r="C15" s="122"/>
      <c r="D15" s="94"/>
      <c r="E15" s="118"/>
      <c r="F15" s="94"/>
      <c r="G15" s="90">
        <v>1069</v>
      </c>
      <c r="H15" s="115">
        <f>B15</f>
        <v>461.2</v>
      </c>
      <c r="I15" s="143">
        <f>B15</f>
        <v>461.2</v>
      </c>
      <c r="J15" s="63"/>
      <c r="K15" s="63"/>
      <c r="L15" s="12"/>
      <c r="M15" s="18"/>
    </row>
    <row r="16" spans="1:13" s="73" customFormat="1" x14ac:dyDescent="0.3">
      <c r="A16" s="99" t="s">
        <v>246</v>
      </c>
      <c r="B16" s="91">
        <v>1129.53</v>
      </c>
      <c r="C16" s="92">
        <v>4347</v>
      </c>
      <c r="D16" s="91">
        <v>1129.53</v>
      </c>
      <c r="E16" s="118"/>
      <c r="F16" s="94"/>
      <c r="G16" s="148"/>
      <c r="H16" s="149"/>
      <c r="I16" s="143">
        <f>D16</f>
        <v>1129.53</v>
      </c>
      <c r="J16" s="63"/>
      <c r="K16" s="63"/>
      <c r="L16" s="12"/>
      <c r="M16" s="18"/>
    </row>
    <row r="17" spans="1:16" s="73" customFormat="1" x14ac:dyDescent="0.3">
      <c r="A17" s="99" t="s">
        <v>247</v>
      </c>
      <c r="B17" s="91">
        <v>2062.41</v>
      </c>
      <c r="C17" s="92">
        <v>4348</v>
      </c>
      <c r="D17" s="91">
        <v>2062.41</v>
      </c>
      <c r="E17" s="118"/>
      <c r="F17" s="94"/>
      <c r="G17" s="148"/>
      <c r="H17" s="149"/>
      <c r="I17" s="143">
        <f t="shared" ref="I17:I19" si="4">D17</f>
        <v>2062.41</v>
      </c>
      <c r="J17" s="63"/>
      <c r="K17" s="63"/>
      <c r="L17" s="12"/>
      <c r="M17" s="18"/>
    </row>
    <row r="18" spans="1:16" s="73" customFormat="1" x14ac:dyDescent="0.3">
      <c r="A18" s="99" t="s">
        <v>248</v>
      </c>
      <c r="B18" s="91">
        <v>80</v>
      </c>
      <c r="C18" s="92">
        <v>4349</v>
      </c>
      <c r="D18" s="91">
        <v>80</v>
      </c>
      <c r="E18" s="118"/>
      <c r="F18" s="94"/>
      <c r="G18" s="148"/>
      <c r="H18" s="149"/>
      <c r="I18" s="143">
        <f t="shared" si="4"/>
        <v>80</v>
      </c>
      <c r="J18" s="63"/>
      <c r="K18" s="63"/>
      <c r="L18" s="12"/>
      <c r="M18" s="18"/>
    </row>
    <row r="19" spans="1:16" s="73" customFormat="1" x14ac:dyDescent="0.3">
      <c r="A19" s="99" t="s">
        <v>248</v>
      </c>
      <c r="B19" s="82">
        <v>800</v>
      </c>
      <c r="C19" s="92">
        <v>4361</v>
      </c>
      <c r="D19" s="91">
        <v>800</v>
      </c>
      <c r="E19" s="146"/>
      <c r="F19" s="147"/>
      <c r="G19" s="93"/>
      <c r="H19" s="94"/>
      <c r="I19" s="143">
        <f t="shared" si="4"/>
        <v>800</v>
      </c>
      <c r="J19" s="63"/>
      <c r="K19" s="63"/>
      <c r="L19" s="12"/>
      <c r="M19" s="18"/>
    </row>
    <row r="20" spans="1:16" s="73" customFormat="1" x14ac:dyDescent="0.3">
      <c r="A20" s="99" t="s">
        <v>241</v>
      </c>
      <c r="B20" s="94"/>
      <c r="C20" s="122"/>
      <c r="D20" s="94">
        <v>0</v>
      </c>
      <c r="E20" s="148"/>
      <c r="F20" s="147"/>
      <c r="G20" s="148"/>
      <c r="H20" s="147"/>
      <c r="I20" s="94">
        <f>D20+F20+H20</f>
        <v>0</v>
      </c>
      <c r="J20" s="63"/>
      <c r="K20" s="63"/>
      <c r="L20" s="12"/>
      <c r="M20" s="18"/>
    </row>
    <row r="21" spans="1:16" s="73" customFormat="1" x14ac:dyDescent="0.3">
      <c r="A21" s="90" t="s">
        <v>171</v>
      </c>
      <c r="B21" s="91">
        <v>600</v>
      </c>
      <c r="C21" s="102">
        <v>4362</v>
      </c>
      <c r="D21" s="133">
        <v>479.4</v>
      </c>
      <c r="E21" s="112">
        <v>3710</v>
      </c>
      <c r="F21" s="133">
        <v>82.8</v>
      </c>
      <c r="G21" s="90">
        <v>1070</v>
      </c>
      <c r="H21" s="115">
        <v>37.799999999999997</v>
      </c>
      <c r="I21" s="91">
        <f t="shared" si="1"/>
        <v>599.99999999999989</v>
      </c>
      <c r="L21" s="75"/>
      <c r="M21" s="76"/>
    </row>
    <row r="22" spans="1:16" ht="15" thickBot="1" x14ac:dyDescent="0.35">
      <c r="A22" s="50" t="s">
        <v>13</v>
      </c>
      <c r="B22" s="113">
        <f>SUM(B2:B21)</f>
        <v>14277.980000000001</v>
      </c>
      <c r="C22" s="135"/>
      <c r="D22" s="113">
        <f>D16+D17+D18+D19+D21</f>
        <v>4551.3399999999992</v>
      </c>
      <c r="E22" s="136"/>
      <c r="F22" s="113">
        <f>F2+F3+F4+F5+F6+F7+F8+F10+F11+F13+F14+F21</f>
        <v>6494.7249999999995</v>
      </c>
      <c r="G22" s="136"/>
      <c r="H22" s="137">
        <f>H2+H3+H4+H5+H6+H7+H9+H12+H15+H21</f>
        <v>3231.7150000000001</v>
      </c>
      <c r="I22" s="138">
        <f>SUM(I2:I21)</f>
        <v>14277.78</v>
      </c>
      <c r="J22" s="3"/>
      <c r="L22" s="38"/>
    </row>
    <row r="23" spans="1:16" ht="15" thickBot="1" x14ac:dyDescent="0.35">
      <c r="A23" s="29"/>
      <c r="B23" s="117"/>
      <c r="C23" s="47"/>
      <c r="D23" s="44"/>
      <c r="E23" s="118"/>
      <c r="F23" s="118"/>
      <c r="G23" s="118"/>
      <c r="H23" s="118"/>
      <c r="I23" s="117"/>
    </row>
    <row r="24" spans="1:16" s="73" customFormat="1" ht="15" thickBot="1" x14ac:dyDescent="0.35">
      <c r="A24" s="126" t="s">
        <v>65</v>
      </c>
      <c r="B24" s="150"/>
      <c r="C24" s="120"/>
      <c r="D24" s="44"/>
      <c r="E24" s="118"/>
      <c r="F24" s="44"/>
      <c r="G24" s="118"/>
      <c r="H24" s="44"/>
      <c r="I24" s="44"/>
    </row>
    <row r="25" spans="1:16" s="73" customFormat="1" x14ac:dyDescent="0.3">
      <c r="A25" s="1" t="s">
        <v>30</v>
      </c>
      <c r="B25" s="129">
        <v>668566.56999999995</v>
      </c>
      <c r="C25" s="128" t="s">
        <v>242</v>
      </c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31</v>
      </c>
      <c r="B26" s="132">
        <v>1805270.55</v>
      </c>
      <c r="C26" s="7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/>
      <c r="B27" s="129"/>
      <c r="C27" s="72"/>
      <c r="D27" s="1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32</v>
      </c>
      <c r="B28" s="129">
        <v>92880.74</v>
      </c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33</v>
      </c>
      <c r="B29" s="129">
        <v>331932.13</v>
      </c>
      <c r="C29" s="12"/>
      <c r="D29" s="12"/>
      <c r="E29" s="63"/>
      <c r="F29" s="12"/>
      <c r="G29" s="63"/>
      <c r="H29" s="12"/>
      <c r="I29" s="12"/>
      <c r="K29" s="63"/>
      <c r="L29" s="75"/>
      <c r="M29" s="76"/>
      <c r="N29" s="63"/>
      <c r="O29" s="63"/>
      <c r="P29" s="63"/>
    </row>
    <row r="30" spans="1:16" s="73" customFormat="1" ht="15" thickBot="1" x14ac:dyDescent="0.35">
      <c r="A30" s="1"/>
      <c r="B30" s="129"/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22" customFormat="1" ht="15" thickBot="1" x14ac:dyDescent="0.35">
      <c r="A31" s="1" t="s">
        <v>34</v>
      </c>
      <c r="B31" s="130">
        <v>60490.87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" t="s">
        <v>35</v>
      </c>
      <c r="B32" s="130">
        <v>167012.48000000001</v>
      </c>
      <c r="C32" s="3"/>
      <c r="D32" s="18"/>
      <c r="E32" s="3"/>
      <c r="F32" s="18"/>
      <c r="G32" s="3"/>
      <c r="H32" s="18"/>
      <c r="I32" s="18"/>
    </row>
    <row r="33" spans="1:18" ht="18.600000000000001" thickBot="1" x14ac:dyDescent="0.4">
      <c r="A33" s="42" t="s">
        <v>36</v>
      </c>
      <c r="B33" s="131">
        <v>12906.5</v>
      </c>
      <c r="C33" s="3"/>
      <c r="D33" s="110"/>
      <c r="E33" s="63"/>
      <c r="F33" s="12"/>
      <c r="G33" s="63"/>
      <c r="H33" s="12"/>
      <c r="I33" s="18"/>
    </row>
    <row r="34" spans="1:18" x14ac:dyDescent="0.3">
      <c r="A34" s="45" t="s">
        <v>243</v>
      </c>
      <c r="B34" s="12"/>
      <c r="C34" s="3"/>
      <c r="D34" s="72"/>
      <c r="E34" s="12"/>
      <c r="F34" s="18"/>
      <c r="G34" s="3"/>
      <c r="H34" s="18"/>
      <c r="I34" s="18"/>
    </row>
    <row r="35" spans="1:18" x14ac:dyDescent="0.3">
      <c r="A35" s="12"/>
      <c r="B35" s="18"/>
      <c r="C35" s="3"/>
      <c r="D35" s="63"/>
      <c r="E35" s="12"/>
      <c r="F35" s="12"/>
      <c r="G35" s="63"/>
      <c r="H35" s="12"/>
      <c r="I35" s="12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12"/>
      <c r="E37" s="12"/>
      <c r="F37" s="12"/>
      <c r="G37" s="63"/>
      <c r="H37" s="12"/>
      <c r="I37" s="12"/>
    </row>
    <row r="38" spans="1:18" x14ac:dyDescent="0.3">
      <c r="A38" s="3"/>
      <c r="B38" s="18"/>
      <c r="C38" s="3"/>
      <c r="D38" s="18"/>
      <c r="E38" s="3"/>
      <c r="F38" s="18"/>
      <c r="G38" s="3"/>
      <c r="H38" s="18"/>
      <c r="I38" s="18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s="1" customFormat="1" x14ac:dyDescent="0.3">
      <c r="A41" s="3"/>
      <c r="B41" s="12"/>
      <c r="C41" s="12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3"/>
      <c r="C44" s="3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SPREADSHEET-August, 2019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2"/>
  <sheetViews>
    <sheetView workbookViewId="0">
      <selection activeCell="H25" sqref="H25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3689</v>
      </c>
      <c r="F2" s="91">
        <f t="shared" ref="F2:F7" si="0">B2/2</f>
        <v>23.97</v>
      </c>
      <c r="G2" s="90">
        <v>1052</v>
      </c>
      <c r="H2" s="115">
        <f>B2-F2</f>
        <v>23.97</v>
      </c>
      <c r="I2" s="91">
        <f t="shared" ref="I2:I23" si="1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82.18</v>
      </c>
      <c r="C3" s="122"/>
      <c r="D3" s="94"/>
      <c r="E3" s="90">
        <v>3690</v>
      </c>
      <c r="F3" s="91">
        <f t="shared" si="0"/>
        <v>41.09</v>
      </c>
      <c r="G3" s="90">
        <v>1053</v>
      </c>
      <c r="H3" s="115">
        <f>B3-F3</f>
        <v>41.09</v>
      </c>
      <c r="I3" s="91">
        <f t="shared" si="1"/>
        <v>82.18</v>
      </c>
      <c r="L3" s="75" t="s">
        <v>10</v>
      </c>
      <c r="M3" s="76">
        <v>6.3E-2</v>
      </c>
    </row>
    <row r="4" spans="1:13" s="73" customFormat="1" x14ac:dyDescent="0.3">
      <c r="A4" s="90" t="s">
        <v>227</v>
      </c>
      <c r="B4" s="91">
        <v>179.19</v>
      </c>
      <c r="C4" s="122"/>
      <c r="D4" s="94"/>
      <c r="E4" s="73">
        <v>3696</v>
      </c>
      <c r="F4" s="91">
        <f t="shared" si="0"/>
        <v>89.594999999999999</v>
      </c>
      <c r="G4" s="90">
        <v>1058</v>
      </c>
      <c r="H4" s="115">
        <v>89.59</v>
      </c>
      <c r="I4" s="91">
        <f>D4+F4+H4</f>
        <v>179.185</v>
      </c>
      <c r="L4" s="75"/>
      <c r="M4" s="76"/>
    </row>
    <row r="5" spans="1:13" s="73" customFormat="1" x14ac:dyDescent="0.3">
      <c r="A5" s="90" t="s">
        <v>180</v>
      </c>
      <c r="B5" s="91">
        <v>24.61</v>
      </c>
      <c r="C5" s="122"/>
      <c r="D5" s="94"/>
      <c r="E5" s="90">
        <v>3691</v>
      </c>
      <c r="F5" s="91">
        <f t="shared" si="0"/>
        <v>12.305</v>
      </c>
      <c r="G5" s="90">
        <v>1054</v>
      </c>
      <c r="H5" s="115">
        <v>12.3</v>
      </c>
      <c r="I5" s="91">
        <f>D5+F5+H5</f>
        <v>24.605</v>
      </c>
      <c r="L5" s="75"/>
      <c r="M5" s="76"/>
    </row>
    <row r="6" spans="1:13" s="73" customFormat="1" x14ac:dyDescent="0.3">
      <c r="A6" s="90" t="s">
        <v>89</v>
      </c>
      <c r="B6" s="91">
        <v>68</v>
      </c>
      <c r="C6" s="122"/>
      <c r="D6" s="94"/>
      <c r="E6" s="90">
        <v>3692</v>
      </c>
      <c r="F6" s="91">
        <f t="shared" si="0"/>
        <v>34</v>
      </c>
      <c r="G6" s="90">
        <v>1055</v>
      </c>
      <c r="H6" s="91">
        <f>B6/2</f>
        <v>34</v>
      </c>
      <c r="I6" s="91">
        <f>D6+F6+H6</f>
        <v>68</v>
      </c>
      <c r="J6" s="63"/>
      <c r="K6" s="63"/>
      <c r="L6" s="75"/>
      <c r="M6" s="76"/>
    </row>
    <row r="7" spans="1:13" s="73" customFormat="1" x14ac:dyDescent="0.3">
      <c r="A7" s="90" t="s">
        <v>80</v>
      </c>
      <c r="B7" s="91">
        <v>264.83</v>
      </c>
      <c r="C7" s="122"/>
      <c r="D7" s="94"/>
      <c r="E7" s="90">
        <v>3697</v>
      </c>
      <c r="F7" s="91">
        <f t="shared" si="0"/>
        <v>132.41499999999999</v>
      </c>
      <c r="G7" s="90">
        <v>1059</v>
      </c>
      <c r="H7" s="115">
        <v>132.41</v>
      </c>
      <c r="I7" s="91">
        <f>F7+H7</f>
        <v>264.82499999999999</v>
      </c>
      <c r="J7" s="63"/>
      <c r="K7" s="63"/>
      <c r="L7" s="75"/>
      <c r="M7" s="76"/>
    </row>
    <row r="8" spans="1:13" s="73" customFormat="1" x14ac:dyDescent="0.3">
      <c r="A8" s="99" t="s">
        <v>240</v>
      </c>
      <c r="B8" s="91">
        <v>2127</v>
      </c>
      <c r="C8" s="122"/>
      <c r="D8" s="94"/>
      <c r="E8" s="90">
        <v>3698</v>
      </c>
      <c r="F8" s="91">
        <v>2127</v>
      </c>
      <c r="G8" s="148"/>
      <c r="H8" s="149"/>
      <c r="I8" s="91">
        <v>2127</v>
      </c>
      <c r="J8" s="63"/>
      <c r="K8" s="63"/>
      <c r="L8" s="75"/>
      <c r="M8" s="76"/>
    </row>
    <row r="9" spans="1:13" s="73" customFormat="1" x14ac:dyDescent="0.3">
      <c r="A9" s="99" t="s">
        <v>240</v>
      </c>
      <c r="B9" s="91">
        <v>2069</v>
      </c>
      <c r="C9" s="122"/>
      <c r="D9" s="94"/>
      <c r="E9" s="148"/>
      <c r="F9" s="147"/>
      <c r="G9" s="90">
        <v>1060</v>
      </c>
      <c r="H9" s="115">
        <v>2069</v>
      </c>
      <c r="I9" s="91">
        <v>2069</v>
      </c>
      <c r="J9" s="63"/>
      <c r="K9" s="63"/>
      <c r="L9" s="75"/>
      <c r="M9" s="76"/>
    </row>
    <row r="10" spans="1:13" s="73" customFormat="1" x14ac:dyDescent="0.3">
      <c r="A10" s="99" t="s">
        <v>237</v>
      </c>
      <c r="B10" s="91">
        <v>122.4</v>
      </c>
      <c r="C10" s="122"/>
      <c r="D10" s="94"/>
      <c r="E10" s="90">
        <v>3693</v>
      </c>
      <c r="F10" s="91">
        <v>122.4</v>
      </c>
      <c r="G10" s="148"/>
      <c r="H10" s="149"/>
      <c r="I10" s="91">
        <f t="shared" ref="I10:I11" si="2">D10+F10+H10</f>
        <v>122.4</v>
      </c>
      <c r="L10" s="75"/>
      <c r="M10" s="76"/>
    </row>
    <row r="11" spans="1:13" s="73" customFormat="1" x14ac:dyDescent="0.3">
      <c r="A11" s="99" t="s">
        <v>239</v>
      </c>
      <c r="B11" s="91">
        <v>52.73</v>
      </c>
      <c r="C11" s="122"/>
      <c r="D11" s="94"/>
      <c r="E11" s="106">
        <v>3694</v>
      </c>
      <c r="F11" s="91">
        <v>52.73</v>
      </c>
      <c r="G11" s="148"/>
      <c r="H11" s="149"/>
      <c r="I11" s="91">
        <f t="shared" si="2"/>
        <v>52.73</v>
      </c>
      <c r="L11" s="75"/>
      <c r="M11" s="76"/>
    </row>
    <row r="12" spans="1:13" s="73" customFormat="1" x14ac:dyDescent="0.3">
      <c r="A12" s="90" t="s">
        <v>228</v>
      </c>
      <c r="B12" s="91">
        <v>369.4</v>
      </c>
      <c r="C12" s="122"/>
      <c r="D12" s="94"/>
      <c r="E12" s="90">
        <v>3687</v>
      </c>
      <c r="F12" s="91">
        <f>B12</f>
        <v>369.4</v>
      </c>
      <c r="G12" s="93"/>
      <c r="H12" s="94"/>
      <c r="I12" s="143">
        <f>F12+H12</f>
        <v>369.4</v>
      </c>
      <c r="J12" s="63"/>
      <c r="K12" s="63"/>
      <c r="L12" s="12"/>
      <c r="M12" s="18"/>
    </row>
    <row r="13" spans="1:13" s="73" customFormat="1" x14ac:dyDescent="0.3">
      <c r="A13" s="90" t="s">
        <v>229</v>
      </c>
      <c r="B13" s="91">
        <v>369.4</v>
      </c>
      <c r="C13" s="122"/>
      <c r="D13" s="94"/>
      <c r="E13" s="90">
        <v>3688</v>
      </c>
      <c r="F13" s="91">
        <f t="shared" ref="F13" si="3">B13</f>
        <v>369.4</v>
      </c>
      <c r="G13" s="118"/>
      <c r="H13" s="94"/>
      <c r="I13" s="143">
        <f t="shared" ref="I13" si="4">F13+H13</f>
        <v>369.4</v>
      </c>
      <c r="J13" s="63"/>
      <c r="K13" s="63"/>
      <c r="L13" s="12"/>
      <c r="M13" s="18"/>
    </row>
    <row r="14" spans="1:13" s="73" customFormat="1" x14ac:dyDescent="0.3">
      <c r="A14" s="106" t="s">
        <v>238</v>
      </c>
      <c r="B14" s="91">
        <v>456.97</v>
      </c>
      <c r="C14" s="122"/>
      <c r="D14" s="94"/>
      <c r="E14" s="118"/>
      <c r="F14" s="94"/>
      <c r="G14" s="90">
        <v>1056</v>
      </c>
      <c r="H14" s="115">
        <v>456.97</v>
      </c>
      <c r="I14" s="143">
        <f>B14</f>
        <v>456.97</v>
      </c>
      <c r="J14" s="63"/>
      <c r="K14" s="63"/>
      <c r="L14" s="12"/>
      <c r="M14" s="18"/>
    </row>
    <row r="15" spans="1:13" s="73" customFormat="1" x14ac:dyDescent="0.3">
      <c r="A15" s="99" t="s">
        <v>231</v>
      </c>
      <c r="B15" s="91">
        <v>637</v>
      </c>
      <c r="C15" s="92">
        <v>4353</v>
      </c>
      <c r="D15" s="91">
        <v>637</v>
      </c>
      <c r="E15" s="118"/>
      <c r="F15" s="94"/>
      <c r="G15" s="148"/>
      <c r="H15" s="149"/>
      <c r="I15" s="143">
        <f>D15</f>
        <v>637</v>
      </c>
      <c r="J15" s="63"/>
      <c r="K15" s="63"/>
      <c r="L15" s="12"/>
      <c r="M15" s="18"/>
    </row>
    <row r="16" spans="1:13" s="73" customFormat="1" x14ac:dyDescent="0.3">
      <c r="A16" s="99" t="s">
        <v>230</v>
      </c>
      <c r="B16" s="91">
        <v>684</v>
      </c>
      <c r="C16" s="92">
        <v>4354</v>
      </c>
      <c r="D16" s="91">
        <v>684</v>
      </c>
      <c r="E16" s="118"/>
      <c r="F16" s="94"/>
      <c r="G16" s="148"/>
      <c r="H16" s="149"/>
      <c r="I16" s="143">
        <f t="shared" ref="I16:I19" si="5">D16</f>
        <v>684</v>
      </c>
      <c r="J16" s="63"/>
      <c r="K16" s="63"/>
      <c r="L16" s="12"/>
      <c r="M16" s="18"/>
    </row>
    <row r="17" spans="1:16" s="73" customFormat="1" x14ac:dyDescent="0.3">
      <c r="A17" s="99" t="s">
        <v>232</v>
      </c>
      <c r="B17" s="91">
        <v>1069</v>
      </c>
      <c r="C17" s="92">
        <v>4355</v>
      </c>
      <c r="D17" s="91">
        <v>1069</v>
      </c>
      <c r="E17" s="118"/>
      <c r="F17" s="94"/>
      <c r="G17" s="148"/>
      <c r="H17" s="149"/>
      <c r="I17" s="143">
        <f t="shared" si="5"/>
        <v>1069</v>
      </c>
      <c r="J17" s="63"/>
      <c r="K17" s="63"/>
      <c r="L17" s="12"/>
      <c r="M17" s="18"/>
    </row>
    <row r="18" spans="1:16" s="73" customFormat="1" x14ac:dyDescent="0.3">
      <c r="A18" s="99" t="s">
        <v>233</v>
      </c>
      <c r="B18" s="82">
        <v>690</v>
      </c>
      <c r="C18" s="92">
        <v>4356</v>
      </c>
      <c r="D18" s="91">
        <v>690</v>
      </c>
      <c r="E18" s="146"/>
      <c r="F18" s="147"/>
      <c r="G18" s="93"/>
      <c r="H18" s="94"/>
      <c r="I18" s="143">
        <f t="shared" si="5"/>
        <v>690</v>
      </c>
      <c r="J18" s="63"/>
      <c r="K18" s="63"/>
      <c r="L18" s="12"/>
      <c r="M18" s="18"/>
    </row>
    <row r="19" spans="1:16" s="73" customFormat="1" x14ac:dyDescent="0.3">
      <c r="A19" s="99" t="s">
        <v>234</v>
      </c>
      <c r="B19" s="91">
        <v>463</v>
      </c>
      <c r="C19" s="92">
        <v>4357</v>
      </c>
      <c r="D19" s="91">
        <v>463</v>
      </c>
      <c r="E19" s="148"/>
      <c r="F19" s="147"/>
      <c r="G19" s="93"/>
      <c r="H19" s="94"/>
      <c r="I19" s="143">
        <f t="shared" si="5"/>
        <v>463</v>
      </c>
      <c r="J19" s="63"/>
      <c r="K19" s="63"/>
      <c r="L19" s="12"/>
      <c r="M19" s="18"/>
    </row>
    <row r="20" spans="1:16" s="73" customFormat="1" x14ac:dyDescent="0.3">
      <c r="A20" s="99" t="s">
        <v>240</v>
      </c>
      <c r="B20" s="91">
        <v>2796</v>
      </c>
      <c r="C20" s="92">
        <v>4358</v>
      </c>
      <c r="D20" s="91">
        <f>B20</f>
        <v>2796</v>
      </c>
      <c r="E20" s="148"/>
      <c r="F20" s="147"/>
      <c r="G20" s="148"/>
      <c r="H20" s="147"/>
      <c r="I20" s="143">
        <f>B20</f>
        <v>2796</v>
      </c>
      <c r="J20" s="63"/>
      <c r="K20" s="63"/>
      <c r="L20" s="12"/>
      <c r="M20" s="18"/>
    </row>
    <row r="21" spans="1:16" s="73" customFormat="1" x14ac:dyDescent="0.3">
      <c r="A21" s="99" t="s">
        <v>241</v>
      </c>
      <c r="B21" s="91">
        <v>2250</v>
      </c>
      <c r="C21" s="92">
        <v>4359</v>
      </c>
      <c r="D21" s="91">
        <v>2250</v>
      </c>
      <c r="E21" s="148"/>
      <c r="F21" s="147"/>
      <c r="G21" s="148"/>
      <c r="H21" s="147"/>
      <c r="I21" s="143">
        <f>D21+F21+H21</f>
        <v>2250</v>
      </c>
      <c r="J21" s="63"/>
      <c r="K21" s="63"/>
      <c r="L21" s="12"/>
      <c r="M21" s="18"/>
    </row>
    <row r="22" spans="1:16" s="73" customFormat="1" x14ac:dyDescent="0.3">
      <c r="A22" s="99"/>
      <c r="B22" s="91"/>
      <c r="C22" s="102"/>
      <c r="D22" s="133"/>
      <c r="E22" s="112"/>
      <c r="F22" s="133"/>
      <c r="G22" s="63"/>
      <c r="H22" s="91"/>
      <c r="I22" s="142">
        <f>B22</f>
        <v>0</v>
      </c>
      <c r="J22" s="63"/>
      <c r="K22" s="63"/>
      <c r="L22" s="12"/>
      <c r="M22" s="18"/>
    </row>
    <row r="23" spans="1:16" s="73" customFormat="1" x14ac:dyDescent="0.3">
      <c r="A23" s="90" t="s">
        <v>171</v>
      </c>
      <c r="B23" s="91">
        <v>600</v>
      </c>
      <c r="C23" s="102">
        <v>4360</v>
      </c>
      <c r="D23" s="133">
        <f>B23*79.9%</f>
        <v>479.40000000000003</v>
      </c>
      <c r="E23" s="112">
        <v>3695</v>
      </c>
      <c r="F23" s="133">
        <v>82.8</v>
      </c>
      <c r="G23" s="90">
        <v>1057</v>
      </c>
      <c r="H23" s="115">
        <f>B23*6.3%</f>
        <v>37.799999999999997</v>
      </c>
      <c r="I23" s="91">
        <f t="shared" si="1"/>
        <v>600</v>
      </c>
      <c r="L23" s="75"/>
      <c r="M23" s="76"/>
    </row>
    <row r="24" spans="1:16" ht="15" thickBot="1" x14ac:dyDescent="0.35">
      <c r="A24" s="50" t="s">
        <v>13</v>
      </c>
      <c r="B24" s="113">
        <f>SUM(B2:B23)</f>
        <v>15422.649999999998</v>
      </c>
      <c r="C24" s="135"/>
      <c r="D24" s="113">
        <f>SUM(D2:D23)</f>
        <v>9068.4</v>
      </c>
      <c r="E24" s="136"/>
      <c r="F24" s="113">
        <f>SUM(F2:F23)</f>
        <v>3457.1050000000005</v>
      </c>
      <c r="G24" s="136"/>
      <c r="H24" s="137">
        <f>H2+H3+H4+H5+H6+H7+H9+H14+H23</f>
        <v>2897.13</v>
      </c>
      <c r="I24" s="138">
        <f>SUM(I2:I23)</f>
        <v>15422.634999999998</v>
      </c>
      <c r="J24" s="3"/>
    </row>
    <row r="25" spans="1:16" ht="15" thickBot="1" x14ac:dyDescent="0.35">
      <c r="A25" s="29"/>
      <c r="B25" s="117"/>
      <c r="C25" s="47"/>
      <c r="D25" s="44"/>
      <c r="E25" s="118"/>
      <c r="F25" s="118"/>
      <c r="G25" s="118"/>
      <c r="H25" s="118"/>
      <c r="I25" s="117"/>
    </row>
    <row r="26" spans="1:16" s="73" customFormat="1" ht="15" thickBot="1" x14ac:dyDescent="0.35">
      <c r="A26" s="126" t="s">
        <v>65</v>
      </c>
      <c r="B26" s="150"/>
      <c r="C26" s="120"/>
      <c r="D26" s="44"/>
      <c r="E26" s="118"/>
      <c r="F26" s="44"/>
      <c r="G26" s="118"/>
      <c r="H26" s="44"/>
      <c r="I26" s="44"/>
    </row>
    <row r="27" spans="1:16" s="73" customFormat="1" x14ac:dyDescent="0.3">
      <c r="A27" s="1" t="s">
        <v>30</v>
      </c>
      <c r="B27" s="129">
        <v>667974.44999999995</v>
      </c>
      <c r="C27" s="128" t="s">
        <v>235</v>
      </c>
      <c r="D27" s="1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31</v>
      </c>
      <c r="B28" s="132">
        <v>1550917.14</v>
      </c>
      <c r="C28" s="7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/>
      <c r="B29" s="129"/>
      <c r="C29" s="72"/>
      <c r="D29" s="12"/>
      <c r="E29" s="63"/>
      <c r="F29" s="12"/>
      <c r="G29" s="63"/>
      <c r="H29" s="12"/>
      <c r="I29" s="12"/>
      <c r="L29" s="75"/>
      <c r="M29" s="76"/>
    </row>
    <row r="30" spans="1:16" s="73" customFormat="1" x14ac:dyDescent="0.3">
      <c r="A30" s="1" t="s">
        <v>32</v>
      </c>
      <c r="B30" s="129">
        <v>90214.46</v>
      </c>
      <c r="C30" s="72"/>
      <c r="D30" s="12"/>
      <c r="E30" s="63"/>
      <c r="F30" s="12"/>
      <c r="G30" s="63"/>
      <c r="H30" s="12"/>
      <c r="I30" s="12"/>
      <c r="L30" s="75"/>
      <c r="M30" s="76"/>
    </row>
    <row r="31" spans="1:16" s="73" customFormat="1" x14ac:dyDescent="0.3">
      <c r="A31" s="1" t="s">
        <v>33</v>
      </c>
      <c r="B31" s="129">
        <v>302214.32</v>
      </c>
      <c r="C31" s="12"/>
      <c r="D31" s="12"/>
      <c r="E31" s="63"/>
      <c r="F31" s="12"/>
      <c r="G31" s="63"/>
      <c r="H31" s="12"/>
      <c r="I31" s="12"/>
      <c r="K31" s="63"/>
      <c r="L31" s="75"/>
      <c r="M31" s="76"/>
      <c r="N31" s="63"/>
      <c r="O31" s="63"/>
      <c r="P31" s="63"/>
    </row>
    <row r="32" spans="1:16" s="73" customFormat="1" ht="15" thickBot="1" x14ac:dyDescent="0.35">
      <c r="A32" s="1"/>
      <c r="B32" s="129"/>
      <c r="C32" s="12"/>
      <c r="D32" s="12"/>
      <c r="E32" s="63"/>
      <c r="F32" s="12"/>
      <c r="G32" s="63"/>
      <c r="H32" s="12"/>
      <c r="I32" s="12"/>
      <c r="K32" s="63"/>
      <c r="L32" s="75"/>
      <c r="M32" s="76"/>
      <c r="N32" s="63"/>
      <c r="O32" s="63"/>
      <c r="P32" s="63"/>
    </row>
    <row r="33" spans="1:18" s="22" customFormat="1" ht="15" thickBot="1" x14ac:dyDescent="0.35">
      <c r="A33" s="1" t="s">
        <v>34</v>
      </c>
      <c r="B33" s="130">
        <v>58519.72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8" x14ac:dyDescent="0.3">
      <c r="A34" s="1" t="s">
        <v>35</v>
      </c>
      <c r="B34" s="130">
        <v>141460.15</v>
      </c>
      <c r="C34" s="3"/>
      <c r="D34" s="18"/>
      <c r="E34" s="3"/>
      <c r="F34" s="18"/>
      <c r="G34" s="3"/>
      <c r="H34" s="18"/>
      <c r="I34" s="18"/>
    </row>
    <row r="35" spans="1:18" ht="18.600000000000001" thickBot="1" x14ac:dyDescent="0.4">
      <c r="A35" s="42" t="s">
        <v>36</v>
      </c>
      <c r="B35" s="131">
        <v>12906.45</v>
      </c>
      <c r="C35" s="3"/>
      <c r="D35" s="110"/>
      <c r="E35" s="63"/>
      <c r="F35" s="12"/>
      <c r="G35" s="63"/>
      <c r="H35" s="12"/>
      <c r="I35" s="18"/>
    </row>
    <row r="36" spans="1:18" x14ac:dyDescent="0.3">
      <c r="A36" s="45" t="s">
        <v>236</v>
      </c>
      <c r="B36" s="12"/>
      <c r="C36" s="3"/>
      <c r="D36" s="72"/>
      <c r="E36" s="12"/>
      <c r="F36" s="18"/>
      <c r="G36" s="3"/>
      <c r="H36" s="18"/>
      <c r="I36" s="18"/>
    </row>
    <row r="37" spans="1:18" x14ac:dyDescent="0.3">
      <c r="A37" s="12"/>
      <c r="B37" s="18"/>
      <c r="C37" s="3"/>
      <c r="D37" s="63"/>
      <c r="E37" s="12"/>
      <c r="F37" s="12"/>
      <c r="G37" s="63"/>
      <c r="H37" s="12"/>
      <c r="I37" s="12"/>
    </row>
    <row r="38" spans="1:18" x14ac:dyDescent="0.3">
      <c r="A38" s="12"/>
      <c r="B38" s="18"/>
      <c r="C38" s="3"/>
      <c r="D38" s="63"/>
      <c r="E38" s="12"/>
      <c r="F38" s="12"/>
      <c r="G38" s="63"/>
      <c r="H38" s="12"/>
      <c r="I38" s="12"/>
    </row>
    <row r="39" spans="1:18" x14ac:dyDescent="0.3">
      <c r="A39" s="12"/>
      <c r="B39" s="18"/>
      <c r="C39" s="3"/>
      <c r="D39" s="12"/>
      <c r="E39" s="12"/>
      <c r="F39" s="12"/>
      <c r="G39" s="63"/>
      <c r="H39" s="12"/>
      <c r="I39" s="12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x14ac:dyDescent="0.3">
      <c r="A41" s="3"/>
      <c r="B41" s="18"/>
      <c r="C41" s="3"/>
      <c r="D41" s="18"/>
      <c r="E41" s="3"/>
      <c r="F41" s="18"/>
      <c r="G41" s="3"/>
      <c r="H41" s="18"/>
      <c r="I41" s="18"/>
    </row>
    <row r="42" spans="1:18" x14ac:dyDescent="0.3">
      <c r="A42" s="3"/>
      <c r="B42" s="18"/>
      <c r="C42" s="3"/>
      <c r="D42" s="18"/>
      <c r="E42" s="3"/>
      <c r="F42" s="18"/>
      <c r="G42" s="3"/>
      <c r="H42" s="18"/>
      <c r="I42" s="18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12"/>
      <c r="C44" s="12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s="1" customFormat="1" x14ac:dyDescent="0.3">
      <c r="A45" s="3"/>
      <c r="B45" s="12"/>
      <c r="C45" s="12"/>
      <c r="D45" s="18"/>
      <c r="E45" s="3"/>
      <c r="F45" s="3"/>
      <c r="G45" s="3"/>
      <c r="H45" s="3"/>
      <c r="I45" s="3"/>
      <c r="J45"/>
      <c r="K45"/>
      <c r="L45"/>
      <c r="M45" s="3"/>
      <c r="N45" s="3"/>
      <c r="O45" s="3"/>
      <c r="P45" s="3"/>
      <c r="Q45" s="3"/>
      <c r="R45" s="3"/>
    </row>
    <row r="46" spans="1:18" s="1" customFormat="1" x14ac:dyDescent="0.3">
      <c r="A46" s="3"/>
      <c r="B46" s="3"/>
      <c r="C46" s="3"/>
      <c r="D46" s="18"/>
      <c r="E46" s="3"/>
      <c r="F46" s="3"/>
      <c r="G46" s="3"/>
      <c r="H46" s="3"/>
      <c r="I46" s="3"/>
      <c r="J46"/>
      <c r="K46"/>
      <c r="L46"/>
      <c r="M46" s="3"/>
      <c r="N46" s="3"/>
      <c r="O46" s="3"/>
      <c r="P46" s="3"/>
      <c r="Q46" s="3"/>
      <c r="R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">
      <c r="A82" s="3"/>
      <c r="B82" s="3"/>
      <c r="C82" s="3"/>
      <c r="D82" s="3"/>
      <c r="E82" s="3"/>
      <c r="F82" s="3"/>
      <c r="G82" s="3"/>
      <c r="H82" s="3"/>
      <c r="I82" s="3"/>
    </row>
  </sheetData>
  <printOptions horizontalCentered="1" gridLines="1"/>
  <pageMargins left="0.17" right="0.19" top="0.62" bottom="0.24" header="0.24" footer="0.24"/>
  <pageSetup orientation="landscape" horizontalDpi="4294967295" verticalDpi="4294967295" r:id="rId1"/>
  <headerFooter>
    <oddHeader>&amp;C
IRRIGATION DISTRICTS WARRANT LIST  SPREADSHEET-July, 2019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1"/>
  <sheetViews>
    <sheetView workbookViewId="0">
      <selection activeCell="M13" sqref="M13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122"/>
      <c r="D2" s="94"/>
      <c r="E2" s="90">
        <v>3674</v>
      </c>
      <c r="F2" s="91">
        <f>B2/2</f>
        <v>23.97</v>
      </c>
      <c r="G2" s="90">
        <v>1041</v>
      </c>
      <c r="H2" s="115">
        <f>B2-F2</f>
        <v>23.97</v>
      </c>
      <c r="I2" s="91">
        <f t="shared" ref="I2:I22" si="0">D2+F2+H2</f>
        <v>47.94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82.18</v>
      </c>
      <c r="C3" s="122"/>
      <c r="D3" s="94"/>
      <c r="E3" s="90">
        <v>3675</v>
      </c>
      <c r="F3" s="91">
        <f>B3/2</f>
        <v>41.09</v>
      </c>
      <c r="G3" s="90">
        <v>1042</v>
      </c>
      <c r="H3" s="115">
        <f>B3-F3</f>
        <v>41.09</v>
      </c>
      <c r="I3" s="91">
        <f t="shared" si="0"/>
        <v>82.18</v>
      </c>
      <c r="L3" s="75" t="s">
        <v>10</v>
      </c>
      <c r="M3" s="76">
        <v>6.3E-2</v>
      </c>
    </row>
    <row r="4" spans="1:13" s="73" customFormat="1" x14ac:dyDescent="0.3">
      <c r="A4" s="90" t="s">
        <v>222</v>
      </c>
      <c r="B4" s="91">
        <v>4800</v>
      </c>
      <c r="C4" s="92">
        <v>4350</v>
      </c>
      <c r="D4" s="91">
        <f>B4</f>
        <v>4800</v>
      </c>
      <c r="E4" s="93"/>
      <c r="F4" s="94"/>
      <c r="G4" s="93"/>
      <c r="H4" s="140"/>
      <c r="I4" s="91">
        <f>D4</f>
        <v>4800</v>
      </c>
      <c r="L4" s="75"/>
      <c r="M4" s="76"/>
    </row>
    <row r="5" spans="1:13" s="73" customFormat="1" x14ac:dyDescent="0.3">
      <c r="A5" s="99" t="s">
        <v>221</v>
      </c>
      <c r="B5" s="91">
        <v>100</v>
      </c>
      <c r="C5" s="92">
        <v>4351</v>
      </c>
      <c r="D5" s="91">
        <f>B5</f>
        <v>100</v>
      </c>
      <c r="E5" s="93"/>
      <c r="F5" s="94"/>
      <c r="G5" s="93"/>
      <c r="H5" s="140"/>
      <c r="I5" s="91">
        <f>B5</f>
        <v>100</v>
      </c>
      <c r="L5" s="75"/>
      <c r="M5" s="76"/>
    </row>
    <row r="6" spans="1:13" s="73" customFormat="1" x14ac:dyDescent="0.3">
      <c r="A6" s="90" t="s">
        <v>220</v>
      </c>
      <c r="B6" s="91">
        <v>82.5</v>
      </c>
      <c r="C6" s="122"/>
      <c r="D6" s="94"/>
      <c r="E6" s="73">
        <v>3676</v>
      </c>
      <c r="F6" s="91">
        <f>B6/2</f>
        <v>41.25</v>
      </c>
      <c r="G6" s="90">
        <v>1043</v>
      </c>
      <c r="H6" s="115">
        <f>B6-F6</f>
        <v>41.25</v>
      </c>
      <c r="I6" s="91">
        <f>D6+F6+H6</f>
        <v>82.5</v>
      </c>
      <c r="L6" s="75"/>
      <c r="M6" s="76"/>
    </row>
    <row r="7" spans="1:13" s="73" customFormat="1" x14ac:dyDescent="0.3">
      <c r="A7" s="90" t="s">
        <v>180</v>
      </c>
      <c r="B7" s="91">
        <v>24.61</v>
      </c>
      <c r="C7" s="122"/>
      <c r="D7" s="94"/>
      <c r="E7" s="90">
        <v>3677</v>
      </c>
      <c r="F7" s="91">
        <f>B7/2</f>
        <v>12.305</v>
      </c>
      <c r="G7" s="90">
        <v>1044</v>
      </c>
      <c r="H7" s="115">
        <v>12.3</v>
      </c>
      <c r="I7" s="91">
        <f>D7+F7+H7</f>
        <v>24.605</v>
      </c>
      <c r="L7" s="75"/>
      <c r="M7" s="76"/>
    </row>
    <row r="8" spans="1:13" s="73" customFormat="1" x14ac:dyDescent="0.3">
      <c r="A8" s="90" t="s">
        <v>89</v>
      </c>
      <c r="B8" s="91">
        <v>68</v>
      </c>
      <c r="C8" s="122"/>
      <c r="D8" s="94"/>
      <c r="E8" s="90">
        <v>3678</v>
      </c>
      <c r="F8" s="91">
        <f>B8/2</f>
        <v>34</v>
      </c>
      <c r="G8" s="90">
        <v>1045</v>
      </c>
      <c r="H8" s="91">
        <f>B8/2</f>
        <v>34</v>
      </c>
      <c r="I8" s="91">
        <f>D8+F8+H8</f>
        <v>68</v>
      </c>
      <c r="J8" s="63"/>
      <c r="K8" s="63"/>
      <c r="L8" s="75"/>
      <c r="M8" s="76"/>
    </row>
    <row r="9" spans="1:13" s="73" customFormat="1" x14ac:dyDescent="0.3">
      <c r="A9" s="90" t="s">
        <v>186</v>
      </c>
      <c r="B9" s="91">
        <v>0</v>
      </c>
      <c r="C9" s="122"/>
      <c r="D9" s="94"/>
      <c r="E9" s="146"/>
      <c r="F9" s="147">
        <f>B9/2</f>
        <v>0</v>
      </c>
      <c r="G9" s="148"/>
      <c r="H9" s="149"/>
      <c r="I9" s="91">
        <f t="shared" ref="I9" si="1">D9+F9+H9</f>
        <v>0</v>
      </c>
      <c r="L9" s="75"/>
      <c r="M9" s="76"/>
    </row>
    <row r="10" spans="1:13" s="73" customFormat="1" x14ac:dyDescent="0.3">
      <c r="A10" s="106" t="s">
        <v>223</v>
      </c>
      <c r="B10" s="91">
        <v>369.4</v>
      </c>
      <c r="C10" s="122"/>
      <c r="D10" s="94"/>
      <c r="E10" s="90">
        <v>3679</v>
      </c>
      <c r="F10" s="91">
        <f>B10</f>
        <v>369.4</v>
      </c>
      <c r="G10" s="118"/>
      <c r="H10" s="94"/>
      <c r="I10" s="143">
        <f>F10+H10</f>
        <v>369.4</v>
      </c>
      <c r="J10" s="63"/>
      <c r="K10" s="63"/>
      <c r="L10" s="12"/>
      <c r="M10" s="18"/>
    </row>
    <row r="11" spans="1:13" s="73" customFormat="1" x14ac:dyDescent="0.3">
      <c r="A11" s="106" t="s">
        <v>224</v>
      </c>
      <c r="B11" s="91">
        <v>369.4</v>
      </c>
      <c r="C11" s="122"/>
      <c r="D11" s="94"/>
      <c r="E11" s="90">
        <v>3680</v>
      </c>
      <c r="F11" s="91">
        <f t="shared" ref="F11:F12" si="2">B11</f>
        <v>369.4</v>
      </c>
      <c r="G11" s="118"/>
      <c r="H11" s="94"/>
      <c r="I11" s="143">
        <f t="shared" ref="I11:I12" si="3">F11+H11</f>
        <v>369.4</v>
      </c>
      <c r="J11" s="63"/>
      <c r="K11" s="63"/>
      <c r="L11" s="12"/>
      <c r="M11" s="18"/>
    </row>
    <row r="12" spans="1:13" s="73" customFormat="1" x14ac:dyDescent="0.3">
      <c r="A12" s="106" t="s">
        <v>225</v>
      </c>
      <c r="B12" s="91">
        <v>369.4</v>
      </c>
      <c r="C12" s="122"/>
      <c r="D12" s="94"/>
      <c r="E12" s="90">
        <v>3681</v>
      </c>
      <c r="F12" s="91">
        <f t="shared" si="2"/>
        <v>369.4</v>
      </c>
      <c r="G12" s="118"/>
      <c r="H12" s="94"/>
      <c r="I12" s="143">
        <f t="shared" si="3"/>
        <v>369.4</v>
      </c>
      <c r="J12" s="63"/>
      <c r="K12" s="63"/>
      <c r="L12" s="12"/>
      <c r="M12" s="18"/>
    </row>
    <row r="13" spans="1:13" s="73" customFormat="1" x14ac:dyDescent="0.3">
      <c r="A13" s="106" t="s">
        <v>226</v>
      </c>
      <c r="B13" s="91">
        <v>554.1</v>
      </c>
      <c r="C13" s="122"/>
      <c r="D13" s="94"/>
      <c r="E13" s="118"/>
      <c r="F13" s="94"/>
      <c r="G13" s="90">
        <v>1046</v>
      </c>
      <c r="H13" s="115">
        <v>554.1</v>
      </c>
      <c r="I13" s="143">
        <f>B13</f>
        <v>554.1</v>
      </c>
      <c r="J13" s="63"/>
      <c r="K13" s="63"/>
      <c r="L13" s="12"/>
      <c r="M13" s="18"/>
    </row>
    <row r="14" spans="1:13" s="73" customFormat="1" x14ac:dyDescent="0.3">
      <c r="A14" s="99" t="s">
        <v>214</v>
      </c>
      <c r="B14" s="91">
        <v>603.6</v>
      </c>
      <c r="C14" s="122"/>
      <c r="D14" s="94"/>
      <c r="E14" s="118"/>
      <c r="F14" s="94"/>
      <c r="G14" s="90">
        <v>1047</v>
      </c>
      <c r="H14" s="115">
        <f>B14</f>
        <v>603.6</v>
      </c>
      <c r="I14" s="143">
        <f>F14+H14</f>
        <v>603.6</v>
      </c>
      <c r="J14" s="63"/>
      <c r="K14" s="63"/>
      <c r="L14" s="12"/>
      <c r="M14" s="18"/>
    </row>
    <row r="15" spans="1:13" s="73" customFormat="1" x14ac:dyDescent="0.3">
      <c r="A15" s="99" t="s">
        <v>218</v>
      </c>
      <c r="B15" s="91">
        <v>611.02</v>
      </c>
      <c r="C15" s="122"/>
      <c r="D15" s="94"/>
      <c r="E15" s="118"/>
      <c r="F15" s="94"/>
      <c r="G15" s="90">
        <v>1048</v>
      </c>
      <c r="H15" s="115">
        <f t="shared" ref="H15" si="4">B15</f>
        <v>611.02</v>
      </c>
      <c r="I15" s="143">
        <f t="shared" ref="I15:I16" si="5">F15+H15</f>
        <v>611.02</v>
      </c>
      <c r="J15" s="63"/>
      <c r="K15" s="63"/>
      <c r="L15" s="12"/>
      <c r="M15" s="18"/>
    </row>
    <row r="16" spans="1:13" s="73" customFormat="1" x14ac:dyDescent="0.3">
      <c r="A16" s="99" t="s">
        <v>219</v>
      </c>
      <c r="B16" s="91">
        <v>608.35</v>
      </c>
      <c r="C16" s="122"/>
      <c r="D16" s="94"/>
      <c r="E16" s="118"/>
      <c r="F16" s="94"/>
      <c r="G16" s="90">
        <v>1049</v>
      </c>
      <c r="H16" s="115">
        <f>B16</f>
        <v>608.35</v>
      </c>
      <c r="I16" s="143">
        <f t="shared" si="5"/>
        <v>608.35</v>
      </c>
      <c r="J16" s="63"/>
      <c r="K16" s="63"/>
      <c r="L16" s="12"/>
      <c r="M16" s="18"/>
    </row>
    <row r="17" spans="1:16" s="73" customFormat="1" x14ac:dyDescent="0.3">
      <c r="A17" s="99" t="s">
        <v>215</v>
      </c>
      <c r="B17" s="82">
        <v>602.20000000000005</v>
      </c>
      <c r="C17" s="122"/>
      <c r="D17" s="94"/>
      <c r="E17" s="73">
        <v>3682</v>
      </c>
      <c r="F17" s="91">
        <f>B17</f>
        <v>602.20000000000005</v>
      </c>
      <c r="G17" s="118"/>
      <c r="H17" s="94"/>
      <c r="I17" s="142">
        <f>F17</f>
        <v>602.20000000000005</v>
      </c>
      <c r="J17" s="63"/>
      <c r="K17" s="63"/>
      <c r="L17" s="12"/>
      <c r="M17" s="18"/>
    </row>
    <row r="18" spans="1:16" s="73" customFormat="1" x14ac:dyDescent="0.3">
      <c r="A18" s="99" t="s">
        <v>216</v>
      </c>
      <c r="B18" s="91">
        <v>601.28</v>
      </c>
      <c r="C18" s="122"/>
      <c r="D18" s="94"/>
      <c r="E18" s="90">
        <v>3683</v>
      </c>
      <c r="F18" s="91">
        <f t="shared" ref="F18:F19" si="6">B18</f>
        <v>601.28</v>
      </c>
      <c r="G18" s="118"/>
      <c r="H18" s="94"/>
      <c r="I18" s="142">
        <f t="shared" ref="I18:I19" si="7">F18</f>
        <v>601.28</v>
      </c>
      <c r="J18" s="63"/>
      <c r="K18" s="63"/>
      <c r="L18" s="12"/>
      <c r="M18" s="18"/>
    </row>
    <row r="19" spans="1:16" s="73" customFormat="1" x14ac:dyDescent="0.3">
      <c r="A19" s="99" t="s">
        <v>217</v>
      </c>
      <c r="B19" s="91">
        <v>753.36</v>
      </c>
      <c r="C19" s="122"/>
      <c r="D19" s="94"/>
      <c r="E19" s="90">
        <v>3684</v>
      </c>
      <c r="F19" s="91">
        <f t="shared" si="6"/>
        <v>753.36</v>
      </c>
      <c r="G19" s="118"/>
      <c r="H19" s="94"/>
      <c r="I19" s="142">
        <f t="shared" si="7"/>
        <v>753.36</v>
      </c>
      <c r="J19" s="63"/>
      <c r="K19" s="63"/>
      <c r="L19" s="12"/>
      <c r="M19" s="18"/>
    </row>
    <row r="20" spans="1:16" s="73" customFormat="1" x14ac:dyDescent="0.3">
      <c r="A20" s="99" t="s">
        <v>221</v>
      </c>
      <c r="B20" s="91">
        <v>100</v>
      </c>
      <c r="C20" s="122"/>
      <c r="D20" s="94"/>
      <c r="E20" s="118"/>
      <c r="F20" s="94"/>
      <c r="G20" s="90">
        <v>1050</v>
      </c>
      <c r="H20" s="115">
        <v>100</v>
      </c>
      <c r="I20" s="142">
        <f>D20+F20+H20</f>
        <v>100</v>
      </c>
      <c r="J20" s="63"/>
      <c r="K20" s="63"/>
      <c r="L20" s="12"/>
      <c r="M20" s="18"/>
    </row>
    <row r="21" spans="1:16" s="73" customFormat="1" x14ac:dyDescent="0.3">
      <c r="A21" s="99" t="s">
        <v>221</v>
      </c>
      <c r="B21" s="91">
        <v>100</v>
      </c>
      <c r="C21" s="144"/>
      <c r="D21" s="145"/>
      <c r="E21" s="112">
        <v>3685</v>
      </c>
      <c r="F21" s="133">
        <v>100</v>
      </c>
      <c r="G21" s="118"/>
      <c r="H21" s="94"/>
      <c r="I21" s="142">
        <f>B21</f>
        <v>100</v>
      </c>
      <c r="J21" s="63"/>
      <c r="K21" s="63"/>
      <c r="L21" s="12"/>
      <c r="M21" s="18"/>
    </row>
    <row r="22" spans="1:16" s="73" customFormat="1" x14ac:dyDescent="0.3">
      <c r="A22" s="90" t="s">
        <v>171</v>
      </c>
      <c r="B22" s="91">
        <v>600</v>
      </c>
      <c r="C22" s="102">
        <v>4652</v>
      </c>
      <c r="D22" s="133">
        <f>B22*79.9%</f>
        <v>479.40000000000003</v>
      </c>
      <c r="E22" s="112">
        <v>3686</v>
      </c>
      <c r="F22" s="133">
        <v>82.8</v>
      </c>
      <c r="G22" s="90">
        <v>1051</v>
      </c>
      <c r="H22" s="115">
        <f>B22*6.3%</f>
        <v>37.799999999999997</v>
      </c>
      <c r="I22" s="91">
        <f t="shared" si="0"/>
        <v>600</v>
      </c>
      <c r="L22" s="75"/>
      <c r="M22" s="76"/>
    </row>
    <row r="23" spans="1:16" ht="15" thickBot="1" x14ac:dyDescent="0.35">
      <c r="A23" s="50" t="s">
        <v>13</v>
      </c>
      <c r="B23" s="113">
        <f>SUM(B2:B22)</f>
        <v>11447.340000000002</v>
      </c>
      <c r="C23" s="135"/>
      <c r="D23" s="113">
        <f>SUM(D2:D22)</f>
        <v>5379.4</v>
      </c>
      <c r="E23" s="136"/>
      <c r="F23" s="113">
        <f>SUM(F2:F22)</f>
        <v>3400.4550000000004</v>
      </c>
      <c r="G23" s="136"/>
      <c r="H23" s="137">
        <f>SUM(H2:H22)</f>
        <v>2667.48</v>
      </c>
      <c r="I23" s="138">
        <f>SUM(I2:I22)</f>
        <v>11447.335000000001</v>
      </c>
      <c r="J23" s="3"/>
    </row>
    <row r="24" spans="1:16" ht="15" thickBot="1" x14ac:dyDescent="0.35">
      <c r="A24" s="29"/>
      <c r="B24" s="117"/>
      <c r="C24" s="47"/>
      <c r="D24" s="44"/>
      <c r="E24" s="118"/>
      <c r="F24" s="118"/>
      <c r="G24" s="118"/>
      <c r="H24" s="118"/>
      <c r="I24" s="117"/>
    </row>
    <row r="25" spans="1:16" s="73" customFormat="1" ht="15" thickBot="1" x14ac:dyDescent="0.35">
      <c r="A25" s="126" t="s">
        <v>65</v>
      </c>
      <c r="B25" s="127"/>
      <c r="C25" s="120"/>
      <c r="D25" s="44"/>
      <c r="E25" s="118"/>
      <c r="F25" s="44"/>
      <c r="G25" s="118"/>
      <c r="H25" s="44"/>
      <c r="I25" s="44"/>
    </row>
    <row r="26" spans="1:16" s="73" customFormat="1" x14ac:dyDescent="0.3">
      <c r="A26" s="1" t="s">
        <v>30</v>
      </c>
      <c r="B26" s="129">
        <v>651406.07999999996</v>
      </c>
      <c r="C26" s="128" t="s">
        <v>213</v>
      </c>
      <c r="D26" s="1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 t="s">
        <v>31</v>
      </c>
      <c r="B27" s="132">
        <v>928308.49</v>
      </c>
      <c r="C27" s="72"/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/>
      <c r="B28" s="129"/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32</v>
      </c>
      <c r="B29" s="129">
        <v>65780.800000000003</v>
      </c>
      <c r="C29" s="72"/>
      <c r="D29" s="12"/>
      <c r="E29" s="63"/>
      <c r="F29" s="12"/>
      <c r="G29" s="63"/>
      <c r="H29" s="12"/>
      <c r="I29" s="12"/>
      <c r="L29" s="75"/>
      <c r="M29" s="76"/>
    </row>
    <row r="30" spans="1:16" s="73" customFormat="1" x14ac:dyDescent="0.3">
      <c r="A30" s="1" t="s">
        <v>33</v>
      </c>
      <c r="B30" s="129">
        <v>158654.57999999999</v>
      </c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73" customFormat="1" ht="15" thickBot="1" x14ac:dyDescent="0.35">
      <c r="A31" s="1"/>
      <c r="B31" s="129"/>
      <c r="C31" s="12"/>
      <c r="D31" s="12"/>
      <c r="E31" s="63"/>
      <c r="F31" s="12"/>
      <c r="G31" s="63"/>
      <c r="H31" s="12"/>
      <c r="I31" s="12"/>
      <c r="K31" s="63"/>
      <c r="L31" s="75"/>
      <c r="M31" s="76"/>
      <c r="N31" s="63"/>
      <c r="O31" s="63"/>
      <c r="P31" s="63"/>
    </row>
    <row r="32" spans="1:16" s="22" customFormat="1" ht="15" thickBot="1" x14ac:dyDescent="0.35">
      <c r="A32" s="1" t="s">
        <v>34</v>
      </c>
      <c r="B32" s="130">
        <v>53248.65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8" x14ac:dyDescent="0.3">
      <c r="A33" s="1" t="s">
        <v>35</v>
      </c>
      <c r="B33" s="130">
        <v>109422</v>
      </c>
      <c r="C33" s="3"/>
      <c r="D33" s="18"/>
      <c r="E33" s="3"/>
      <c r="F33" s="18"/>
      <c r="G33" s="3"/>
      <c r="H33" s="18"/>
      <c r="I33" s="18"/>
    </row>
    <row r="34" spans="1:18" ht="18.600000000000001" thickBot="1" x14ac:dyDescent="0.4">
      <c r="A34" s="42" t="s">
        <v>36</v>
      </c>
      <c r="B34" s="131">
        <v>12071</v>
      </c>
      <c r="C34" s="3"/>
      <c r="D34" s="110"/>
      <c r="E34" s="63"/>
      <c r="F34" s="12"/>
      <c r="G34" s="63"/>
      <c r="H34" s="12"/>
      <c r="I34" s="18"/>
    </row>
    <row r="35" spans="1:18" x14ac:dyDescent="0.3">
      <c r="A35" s="45" t="s">
        <v>212</v>
      </c>
      <c r="B35" s="12"/>
      <c r="C35" s="3"/>
      <c r="D35" s="72"/>
      <c r="E35" s="12"/>
      <c r="F35" s="18"/>
      <c r="G35" s="3"/>
      <c r="H35" s="18"/>
      <c r="I35" s="18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63"/>
      <c r="E37" s="12"/>
      <c r="F37" s="12"/>
      <c r="G37" s="63"/>
      <c r="H37" s="12"/>
      <c r="I37" s="12"/>
    </row>
    <row r="38" spans="1:18" x14ac:dyDescent="0.3">
      <c r="A38" s="12"/>
      <c r="B38" s="18"/>
      <c r="C38" s="3"/>
      <c r="D38" s="12"/>
      <c r="E38" s="12"/>
      <c r="F38" s="12"/>
      <c r="G38" s="63"/>
      <c r="H38" s="12"/>
      <c r="I38" s="12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x14ac:dyDescent="0.3">
      <c r="A41" s="3"/>
      <c r="B41" s="18"/>
      <c r="C41" s="3"/>
      <c r="D41" s="18"/>
      <c r="E41" s="3"/>
      <c r="F41" s="18"/>
      <c r="G41" s="3"/>
      <c r="H41" s="18"/>
      <c r="I41" s="18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12"/>
      <c r="C44" s="12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s="1" customFormat="1" x14ac:dyDescent="0.3">
      <c r="A45" s="3"/>
      <c r="B45" s="3"/>
      <c r="C45" s="3"/>
      <c r="D45" s="18"/>
      <c r="E45" s="3"/>
      <c r="F45" s="3"/>
      <c r="G45" s="3"/>
      <c r="H45" s="3"/>
      <c r="I45" s="3"/>
      <c r="J45"/>
      <c r="K45"/>
      <c r="L45"/>
      <c r="M45" s="3"/>
      <c r="N45" s="3"/>
      <c r="O45" s="3"/>
      <c r="P45" s="3"/>
      <c r="Q45" s="3"/>
      <c r="R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">
      <c r="A81" s="3"/>
      <c r="B81" s="3"/>
      <c r="C81" s="3"/>
      <c r="D81" s="3"/>
      <c r="E81" s="3"/>
      <c r="F81" s="3"/>
      <c r="G81" s="3"/>
      <c r="H81" s="3"/>
      <c r="I81" s="3"/>
    </row>
  </sheetData>
  <printOptions horizontalCentered="1" gridLines="1"/>
  <pageMargins left="0.17" right="0.19" top="0.81" bottom="0.27" header="0.24" footer="0.24"/>
  <pageSetup orientation="landscape" horizontalDpi="4294967295" verticalDpi="4294967295" r:id="rId1"/>
  <headerFooter>
    <oddHeader>&amp;C
IRRIGATION DISTRICTS WARRANT LIST  SPREADSHEET
JUNE, 2019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73"/>
  <sheetViews>
    <sheetView topLeftCell="A10" workbookViewId="0">
      <selection activeCell="A13" sqref="A13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4339</v>
      </c>
      <c r="D2" s="91">
        <f>B2*79.9%</f>
        <v>38.30406</v>
      </c>
      <c r="E2" s="90">
        <v>3664</v>
      </c>
      <c r="F2" s="91">
        <f>B2*13.8%</f>
        <v>6.6157200000000005</v>
      </c>
      <c r="G2" s="90">
        <v>1031</v>
      </c>
      <c r="H2" s="115">
        <f>B2*6.3%</f>
        <v>3.0202199999999997</v>
      </c>
      <c r="I2" s="91">
        <f t="shared" ref="I2:I14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81.96</v>
      </c>
      <c r="C3" s="92">
        <v>4340</v>
      </c>
      <c r="D3" s="91">
        <f>B3*79.9%</f>
        <v>65.486040000000003</v>
      </c>
      <c r="E3" s="90">
        <v>3665</v>
      </c>
      <c r="F3" s="91">
        <f>B3*13.8%</f>
        <v>11.31048</v>
      </c>
      <c r="G3" s="90">
        <v>1032</v>
      </c>
      <c r="H3" s="115">
        <f>B3*6.3%</f>
        <v>5.1634799999999998</v>
      </c>
      <c r="I3" s="91">
        <f t="shared" si="0"/>
        <v>81.960000000000008</v>
      </c>
      <c r="L3" s="75" t="s">
        <v>10</v>
      </c>
      <c r="M3" s="76">
        <v>6.3E-2</v>
      </c>
    </row>
    <row r="4" spans="1:13" s="73" customFormat="1" x14ac:dyDescent="0.3">
      <c r="A4" s="99" t="s">
        <v>205</v>
      </c>
      <c r="B4" s="91">
        <v>60</v>
      </c>
      <c r="C4" s="92">
        <v>4341</v>
      </c>
      <c r="D4" s="91">
        <f>B4</f>
        <v>60</v>
      </c>
      <c r="E4" s="93"/>
      <c r="F4" s="94"/>
      <c r="G4" s="93"/>
      <c r="H4" s="140"/>
      <c r="I4" s="91">
        <f>B4</f>
        <v>60</v>
      </c>
      <c r="L4" s="75"/>
      <c r="M4" s="76"/>
    </row>
    <row r="5" spans="1:13" s="73" customFormat="1" x14ac:dyDescent="0.3">
      <c r="A5" s="99" t="s">
        <v>206</v>
      </c>
      <c r="B5" s="91">
        <v>361.86</v>
      </c>
      <c r="C5" s="92">
        <v>4342</v>
      </c>
      <c r="D5" s="91">
        <f>B5</f>
        <v>361.86</v>
      </c>
      <c r="E5" s="93"/>
      <c r="F5" s="94"/>
      <c r="G5" s="93"/>
      <c r="H5" s="140"/>
      <c r="I5" s="91">
        <f>D5</f>
        <v>361.86</v>
      </c>
      <c r="L5" s="75"/>
      <c r="M5" s="76"/>
    </row>
    <row r="6" spans="1:13" s="73" customFormat="1" x14ac:dyDescent="0.3">
      <c r="A6" s="99" t="s">
        <v>208</v>
      </c>
      <c r="B6" s="91">
        <v>126.68</v>
      </c>
      <c r="C6" s="92">
        <v>4343</v>
      </c>
      <c r="D6" s="91">
        <f>B6</f>
        <v>126.68</v>
      </c>
      <c r="E6" s="118"/>
      <c r="F6" s="94"/>
      <c r="G6" s="93"/>
      <c r="H6" s="140"/>
      <c r="I6" s="91">
        <f>D6</f>
        <v>126.68</v>
      </c>
      <c r="L6" s="75"/>
      <c r="M6" s="76"/>
    </row>
    <row r="7" spans="1:13" s="73" customFormat="1" x14ac:dyDescent="0.3">
      <c r="A7" s="90" t="s">
        <v>211</v>
      </c>
      <c r="B7" s="91">
        <v>179.45</v>
      </c>
      <c r="C7" s="92">
        <v>4344</v>
      </c>
      <c r="D7" s="91">
        <f>B7*79.9%</f>
        <v>143.38055</v>
      </c>
      <c r="E7" s="73">
        <v>3666</v>
      </c>
      <c r="F7" s="91">
        <f>B7*13.8%</f>
        <v>24.764099999999999</v>
      </c>
      <c r="G7" s="90">
        <v>1033</v>
      </c>
      <c r="H7" s="115">
        <f>B7*6.3%</f>
        <v>11.305349999999999</v>
      </c>
      <c r="I7" s="91">
        <f>D7+F7+H7</f>
        <v>179.45000000000002</v>
      </c>
      <c r="L7" s="75"/>
      <c r="M7" s="76"/>
    </row>
    <row r="8" spans="1:13" s="73" customFormat="1" x14ac:dyDescent="0.3">
      <c r="A8" s="90" t="s">
        <v>180</v>
      </c>
      <c r="B8" s="91">
        <v>24.61</v>
      </c>
      <c r="C8" s="92">
        <v>4345</v>
      </c>
      <c r="D8" s="91">
        <f>B8*79.9%</f>
        <v>19.66339</v>
      </c>
      <c r="E8" s="90">
        <v>3667</v>
      </c>
      <c r="F8" s="91">
        <f>B8*13.8%</f>
        <v>3.3961800000000002</v>
      </c>
      <c r="G8" s="90">
        <v>1034</v>
      </c>
      <c r="H8" s="115">
        <f>B8*6.3%</f>
        <v>1.55043</v>
      </c>
      <c r="I8" s="91">
        <f>D8+F8+H8</f>
        <v>24.61</v>
      </c>
      <c r="L8" s="75"/>
      <c r="M8" s="76"/>
    </row>
    <row r="9" spans="1:13" s="73" customFormat="1" x14ac:dyDescent="0.3">
      <c r="A9" s="90" t="s">
        <v>89</v>
      </c>
      <c r="B9" s="91">
        <v>68</v>
      </c>
      <c r="C9" s="122"/>
      <c r="D9" s="94"/>
      <c r="E9" s="90">
        <v>3668</v>
      </c>
      <c r="F9" s="91">
        <f>B9/2</f>
        <v>34</v>
      </c>
      <c r="G9" s="90">
        <v>1035</v>
      </c>
      <c r="H9" s="91">
        <f>B9/2</f>
        <v>34</v>
      </c>
      <c r="I9" s="91">
        <f>D9+F9+H9</f>
        <v>68</v>
      </c>
      <c r="J9" s="63"/>
      <c r="K9" s="63"/>
      <c r="L9" s="75"/>
      <c r="M9" s="76"/>
    </row>
    <row r="10" spans="1:13" s="73" customFormat="1" x14ac:dyDescent="0.3">
      <c r="A10" s="90" t="s">
        <v>186</v>
      </c>
      <c r="B10" s="91">
        <v>102.67</v>
      </c>
      <c r="C10" s="122"/>
      <c r="D10" s="94"/>
      <c r="E10" s="90">
        <v>3669</v>
      </c>
      <c r="F10" s="91">
        <f>B10/2</f>
        <v>51.335000000000001</v>
      </c>
      <c r="G10" s="90">
        <v>1036</v>
      </c>
      <c r="H10" s="115">
        <v>51.33</v>
      </c>
      <c r="I10" s="91">
        <f t="shared" ref="I10" si="1">D10+F10+H10</f>
        <v>102.66499999999999</v>
      </c>
      <c r="L10" s="75"/>
      <c r="M10" s="76"/>
    </row>
    <row r="11" spans="1:13" s="73" customFormat="1" x14ac:dyDescent="0.3">
      <c r="A11" s="99" t="s">
        <v>207</v>
      </c>
      <c r="B11" s="91">
        <v>127.3</v>
      </c>
      <c r="C11" s="122"/>
      <c r="D11" s="94"/>
      <c r="E11" s="90">
        <v>3670</v>
      </c>
      <c r="F11" s="91">
        <f>B11/2</f>
        <v>63.65</v>
      </c>
      <c r="G11" s="90">
        <v>1037</v>
      </c>
      <c r="H11" s="115">
        <f>B11/2</f>
        <v>63.65</v>
      </c>
      <c r="I11" s="143">
        <f>F11+H11</f>
        <v>127.3</v>
      </c>
      <c r="J11" s="63"/>
      <c r="K11" s="63"/>
      <c r="L11" s="12"/>
      <c r="M11" s="18"/>
    </row>
    <row r="12" spans="1:13" s="73" customFormat="1" x14ac:dyDescent="0.3">
      <c r="A12" s="99" t="s">
        <v>210</v>
      </c>
      <c r="B12" s="91">
        <v>23</v>
      </c>
      <c r="C12" s="122"/>
      <c r="D12" s="94"/>
      <c r="E12" s="90">
        <v>3671</v>
      </c>
      <c r="F12" s="91">
        <f>B12/2</f>
        <v>11.5</v>
      </c>
      <c r="G12" s="90">
        <v>1038</v>
      </c>
      <c r="H12" s="115">
        <f>B12/2</f>
        <v>11.5</v>
      </c>
      <c r="I12" s="143">
        <f>F12+H12</f>
        <v>23</v>
      </c>
      <c r="J12" s="63"/>
      <c r="K12" s="63"/>
      <c r="L12" s="12"/>
      <c r="M12" s="18"/>
    </row>
    <row r="13" spans="1:13" s="73" customFormat="1" x14ac:dyDescent="0.3">
      <c r="A13" s="99" t="s">
        <v>209</v>
      </c>
      <c r="B13" s="91">
        <v>222.3</v>
      </c>
      <c r="C13" s="122"/>
      <c r="D13" s="94"/>
      <c r="E13" s="90">
        <v>3672</v>
      </c>
      <c r="F13" s="91">
        <f>B13/2</f>
        <v>111.15</v>
      </c>
      <c r="G13" s="90">
        <v>1039</v>
      </c>
      <c r="H13" s="115">
        <f>B13/2</f>
        <v>111.15</v>
      </c>
      <c r="I13" s="142">
        <f>D13+F13+H13</f>
        <v>222.3</v>
      </c>
      <c r="J13" s="63"/>
      <c r="K13" s="63"/>
      <c r="L13" s="12"/>
      <c r="M13" s="18"/>
    </row>
    <row r="14" spans="1:13" s="73" customFormat="1" x14ac:dyDescent="0.3">
      <c r="A14" s="90" t="s">
        <v>171</v>
      </c>
      <c r="B14" s="91">
        <v>600</v>
      </c>
      <c r="C14" s="102">
        <v>4346</v>
      </c>
      <c r="D14" s="133">
        <f>B14*79.9%</f>
        <v>479.40000000000003</v>
      </c>
      <c r="E14" s="112">
        <v>3673</v>
      </c>
      <c r="F14" s="133">
        <v>82.8</v>
      </c>
      <c r="G14" s="90">
        <v>1040</v>
      </c>
      <c r="H14" s="115">
        <f>B14*6.3%</f>
        <v>37.799999999999997</v>
      </c>
      <c r="I14" s="91">
        <f t="shared" si="0"/>
        <v>600</v>
      </c>
      <c r="L14" s="75"/>
      <c r="M14" s="76"/>
    </row>
    <row r="15" spans="1:13" ht="15" thickBot="1" x14ac:dyDescent="0.35">
      <c r="A15" s="50" t="s">
        <v>13</v>
      </c>
      <c r="B15" s="113">
        <f>SUM(B2:B14)</f>
        <v>2025.77</v>
      </c>
      <c r="C15" s="135"/>
      <c r="D15" s="113">
        <f>SUM(D2:D14)</f>
        <v>1294.7740400000002</v>
      </c>
      <c r="E15" s="136"/>
      <c r="F15" s="113">
        <f>SUM(F2:F14)</f>
        <v>400.52148000000005</v>
      </c>
      <c r="G15" s="136"/>
      <c r="H15" s="137">
        <f>SUM(H2:H14)</f>
        <v>330.46948000000003</v>
      </c>
      <c r="I15" s="138">
        <f>SUM(I2:I14)</f>
        <v>2025.7650000000001</v>
      </c>
      <c r="J15" s="3"/>
    </row>
    <row r="16" spans="1:13" ht="15" thickBot="1" x14ac:dyDescent="0.35">
      <c r="A16" s="29"/>
      <c r="B16" s="117"/>
      <c r="C16" s="47"/>
      <c r="D16" s="44"/>
      <c r="E16" s="118"/>
      <c r="F16" s="118"/>
      <c r="G16" s="118"/>
      <c r="H16" s="118"/>
      <c r="I16" s="117"/>
    </row>
    <row r="17" spans="1:16" s="73" customFormat="1" ht="15" thickBot="1" x14ac:dyDescent="0.35">
      <c r="A17" s="126" t="s">
        <v>65</v>
      </c>
      <c r="B17" s="127"/>
      <c r="C17" s="120"/>
      <c r="D17" s="44"/>
      <c r="E17" s="118"/>
      <c r="F17" s="44"/>
      <c r="G17" s="118"/>
      <c r="H17" s="44"/>
      <c r="I17" s="44"/>
    </row>
    <row r="18" spans="1:16" s="73" customFormat="1" x14ac:dyDescent="0.3">
      <c r="A18" s="1" t="s">
        <v>30</v>
      </c>
      <c r="B18" s="129">
        <v>650254.28</v>
      </c>
      <c r="C18" s="128" t="s">
        <v>204</v>
      </c>
      <c r="D18" s="12"/>
      <c r="E18" s="63"/>
      <c r="F18" s="12"/>
      <c r="G18" s="63"/>
      <c r="H18" s="12"/>
      <c r="I18" s="12"/>
      <c r="L18" s="75"/>
      <c r="M18" s="76"/>
    </row>
    <row r="19" spans="1:16" s="73" customFormat="1" x14ac:dyDescent="0.3">
      <c r="A19" s="1" t="s">
        <v>31</v>
      </c>
      <c r="B19" s="132">
        <v>848769.42</v>
      </c>
      <c r="C19" s="72"/>
      <c r="E19" s="63"/>
      <c r="F19" s="12"/>
      <c r="G19" s="63"/>
      <c r="H19" s="12"/>
      <c r="I19" s="12"/>
      <c r="L19" s="75"/>
      <c r="M19" s="76"/>
    </row>
    <row r="20" spans="1:16" s="73" customFormat="1" x14ac:dyDescent="0.3">
      <c r="A20" s="1"/>
      <c r="B20" s="129"/>
      <c r="C20" s="72"/>
      <c r="D20" s="12"/>
      <c r="E20" s="63"/>
      <c r="F20" s="12"/>
      <c r="G20" s="63"/>
      <c r="H20" s="12"/>
      <c r="I20" s="12"/>
      <c r="L20" s="75"/>
      <c r="M20" s="76"/>
    </row>
    <row r="21" spans="1:16" s="73" customFormat="1" x14ac:dyDescent="0.3">
      <c r="A21" s="1" t="s">
        <v>32</v>
      </c>
      <c r="B21" s="129">
        <v>98888.66</v>
      </c>
      <c r="C21" s="72"/>
      <c r="D21" s="12"/>
      <c r="E21" s="63"/>
      <c r="F21" s="12"/>
      <c r="G21" s="63"/>
      <c r="H21" s="12"/>
      <c r="I21" s="12"/>
      <c r="L21" s="75"/>
      <c r="M21" s="76"/>
    </row>
    <row r="22" spans="1:16" s="73" customFormat="1" x14ac:dyDescent="0.3">
      <c r="A22" s="1" t="s">
        <v>33</v>
      </c>
      <c r="B22" s="129">
        <v>141543.09</v>
      </c>
      <c r="C22" s="12"/>
      <c r="D22" s="12"/>
      <c r="E22" s="63"/>
      <c r="F22" s="12"/>
      <c r="G22" s="63"/>
      <c r="H22" s="12"/>
      <c r="I22" s="12"/>
      <c r="K22" s="63"/>
      <c r="L22" s="75"/>
      <c r="M22" s="76"/>
      <c r="N22" s="63"/>
      <c r="O22" s="63"/>
      <c r="P22" s="63"/>
    </row>
    <row r="23" spans="1:16" s="73" customFormat="1" ht="15" thickBot="1" x14ac:dyDescent="0.35">
      <c r="A23" s="1"/>
      <c r="B23" s="129"/>
      <c r="C23" s="12"/>
      <c r="D23" s="12"/>
      <c r="E23" s="63"/>
      <c r="F23" s="12"/>
      <c r="G23" s="63"/>
      <c r="H23" s="12"/>
      <c r="I23" s="12"/>
      <c r="K23" s="63"/>
      <c r="L23" s="75"/>
      <c r="M23" s="76"/>
      <c r="N23" s="63"/>
      <c r="O23" s="63"/>
      <c r="P23" s="63"/>
    </row>
    <row r="24" spans="1:16" s="22" customFormat="1" ht="15" thickBot="1" x14ac:dyDescent="0.35">
      <c r="A24" s="1" t="s">
        <v>34</v>
      </c>
      <c r="B24" s="130">
        <v>69308.06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" t="s">
        <v>35</v>
      </c>
      <c r="B25" s="130">
        <v>105663.7</v>
      </c>
      <c r="C25" s="3"/>
      <c r="D25" s="18"/>
      <c r="E25" s="3"/>
      <c r="F25" s="18"/>
      <c r="G25" s="3"/>
      <c r="H25" s="18"/>
      <c r="I25" s="18"/>
    </row>
    <row r="26" spans="1:16" ht="18.600000000000001" thickBot="1" x14ac:dyDescent="0.4">
      <c r="A26" s="42" t="s">
        <v>36</v>
      </c>
      <c r="B26" s="131">
        <v>12071</v>
      </c>
      <c r="C26" s="3"/>
      <c r="D26" s="110"/>
      <c r="E26" s="63"/>
      <c r="F26" s="12"/>
      <c r="G26" s="63"/>
      <c r="H26" s="12"/>
      <c r="I26" s="18"/>
    </row>
    <row r="27" spans="1:16" x14ac:dyDescent="0.3">
      <c r="A27" s="45" t="s">
        <v>203</v>
      </c>
      <c r="B27" s="12"/>
      <c r="C27" s="3"/>
      <c r="D27" s="72"/>
      <c r="E27" s="12"/>
      <c r="F27" s="18"/>
      <c r="G27" s="3"/>
      <c r="H27" s="18"/>
      <c r="I27" s="18"/>
    </row>
    <row r="28" spans="1:16" x14ac:dyDescent="0.3">
      <c r="A28" s="12"/>
      <c r="B28" s="18"/>
      <c r="C28" s="3"/>
      <c r="D28" s="63"/>
      <c r="E28" s="12"/>
      <c r="F28" s="12"/>
      <c r="G28" s="63"/>
      <c r="H28" s="12"/>
      <c r="I28" s="12"/>
    </row>
    <row r="29" spans="1:16" x14ac:dyDescent="0.3">
      <c r="A29" s="12"/>
      <c r="B29" s="18"/>
      <c r="C29" s="3"/>
      <c r="D29" s="63"/>
      <c r="E29" s="12"/>
      <c r="F29" s="12"/>
      <c r="G29" s="63"/>
      <c r="H29" s="12"/>
      <c r="I29" s="12"/>
    </row>
    <row r="30" spans="1:16" x14ac:dyDescent="0.3">
      <c r="A30" s="12"/>
      <c r="B30" s="18"/>
      <c r="C30" s="3"/>
      <c r="D30" s="12"/>
      <c r="E30" s="12"/>
      <c r="F30" s="12"/>
      <c r="G30" s="63"/>
      <c r="H30" s="12"/>
      <c r="I30" s="12"/>
    </row>
    <row r="31" spans="1:16" x14ac:dyDescent="0.3">
      <c r="A31" s="3"/>
      <c r="B31" s="18"/>
      <c r="C31" s="3"/>
      <c r="D31" s="18"/>
      <c r="E31" s="3"/>
      <c r="F31" s="18"/>
      <c r="G31" s="3"/>
      <c r="H31" s="18"/>
      <c r="I31" s="18"/>
    </row>
    <row r="32" spans="1:16" x14ac:dyDescent="0.3">
      <c r="A32" s="3"/>
      <c r="B32" s="18"/>
      <c r="C32" s="3"/>
      <c r="D32" s="18"/>
      <c r="E32" s="3"/>
      <c r="F32" s="18"/>
      <c r="G32" s="3"/>
      <c r="H32" s="18"/>
      <c r="I32" s="18"/>
    </row>
    <row r="33" spans="1:18" x14ac:dyDescent="0.3">
      <c r="A33" s="3"/>
      <c r="B33" s="18"/>
      <c r="C33" s="3"/>
      <c r="D33" s="18"/>
      <c r="E33" s="3"/>
      <c r="F33" s="18"/>
      <c r="G33" s="3"/>
      <c r="H33" s="18"/>
      <c r="I33" s="18"/>
    </row>
    <row r="34" spans="1:18" s="1" customFormat="1" x14ac:dyDescent="0.3">
      <c r="A34" s="3"/>
      <c r="B34" s="12"/>
      <c r="C34" s="12"/>
      <c r="D34" s="18"/>
      <c r="E34" s="3"/>
      <c r="F34" s="3"/>
      <c r="G34" s="3"/>
      <c r="H34" s="3"/>
      <c r="I34" s="3"/>
      <c r="J34"/>
      <c r="K34"/>
      <c r="L34"/>
      <c r="M34" s="3"/>
      <c r="N34" s="3"/>
      <c r="O34" s="3"/>
      <c r="P34" s="3"/>
      <c r="Q34" s="3"/>
      <c r="R34" s="3"/>
    </row>
    <row r="35" spans="1:18" s="1" customFormat="1" x14ac:dyDescent="0.3">
      <c r="A35" s="3"/>
      <c r="B35" s="12"/>
      <c r="C35" s="12"/>
      <c r="D35" s="18"/>
      <c r="E35" s="3"/>
      <c r="F35" s="3"/>
      <c r="G35" s="3"/>
      <c r="H35" s="3"/>
      <c r="I35" s="3"/>
      <c r="J35"/>
      <c r="K35"/>
      <c r="L35"/>
      <c r="M35" s="3"/>
      <c r="N35" s="3"/>
      <c r="O35" s="3"/>
      <c r="P35" s="3"/>
      <c r="Q35" s="3"/>
      <c r="R35" s="3"/>
    </row>
    <row r="36" spans="1:18" s="1" customFormat="1" x14ac:dyDescent="0.3">
      <c r="A36" s="3"/>
      <c r="B36" s="12"/>
      <c r="C36" s="12"/>
      <c r="D36" s="18"/>
      <c r="E36" s="3"/>
      <c r="F36" s="3"/>
      <c r="G36" s="3"/>
      <c r="H36" s="3"/>
      <c r="I36" s="3"/>
      <c r="J36"/>
      <c r="K36"/>
      <c r="L36"/>
      <c r="M36" s="3"/>
      <c r="N36" s="3"/>
      <c r="O36" s="3"/>
      <c r="P36" s="3"/>
      <c r="Q36" s="3"/>
      <c r="R36" s="3"/>
    </row>
    <row r="37" spans="1:18" s="1" customFormat="1" x14ac:dyDescent="0.3">
      <c r="A37" s="3"/>
      <c r="B37" s="3"/>
      <c r="C37" s="3"/>
      <c r="D37" s="18"/>
      <c r="E37" s="3"/>
      <c r="F37" s="3"/>
      <c r="G37" s="3"/>
      <c r="H37" s="3"/>
      <c r="I37" s="3"/>
      <c r="J37"/>
      <c r="K37"/>
      <c r="L37"/>
      <c r="M37" s="3"/>
      <c r="N37" s="3"/>
      <c r="O37" s="3"/>
      <c r="P37" s="3"/>
      <c r="Q37" s="3"/>
      <c r="R37" s="3"/>
    </row>
    <row r="38" spans="1:18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18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18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18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
IRRIGATION DISTRICTS WARRANT LIST  SPREADSHEET
MAY, 2019</oddHead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6"/>
  <sheetViews>
    <sheetView workbookViewId="0">
      <selection activeCell="D27" sqref="D27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4331</v>
      </c>
      <c r="D2" s="91">
        <f>B2*79.9%</f>
        <v>38.30406</v>
      </c>
      <c r="E2" s="90">
        <v>3651</v>
      </c>
      <c r="F2" s="91">
        <f>B2*13.8%</f>
        <v>6.6157200000000005</v>
      </c>
      <c r="G2" s="90">
        <v>1021</v>
      </c>
      <c r="H2" s="115">
        <f>B2*6.3%</f>
        <v>3.0202199999999997</v>
      </c>
      <c r="I2" s="91">
        <f t="shared" ref="I2:I17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82.08</v>
      </c>
      <c r="C3" s="92">
        <v>4332</v>
      </c>
      <c r="D3" s="91">
        <f>B3*79.9%</f>
        <v>65.581919999999997</v>
      </c>
      <c r="E3" s="90">
        <v>3662</v>
      </c>
      <c r="F3" s="91">
        <f>B3*13.8%</f>
        <v>11.32704</v>
      </c>
      <c r="G3" s="90">
        <v>1022</v>
      </c>
      <c r="H3" s="115">
        <f>B3*6.3%</f>
        <v>5.1710399999999996</v>
      </c>
      <c r="I3" s="91">
        <f t="shared" si="0"/>
        <v>82.08</v>
      </c>
      <c r="L3" s="75" t="s">
        <v>10</v>
      </c>
      <c r="M3" s="76">
        <v>6.3E-2</v>
      </c>
    </row>
    <row r="4" spans="1:13" s="73" customFormat="1" x14ac:dyDescent="0.3">
      <c r="A4" s="99" t="s">
        <v>195</v>
      </c>
      <c r="B4" s="91">
        <v>110.16</v>
      </c>
      <c r="C4" s="92">
        <v>4333</v>
      </c>
      <c r="D4" s="91">
        <v>110.16</v>
      </c>
      <c r="E4" s="93"/>
      <c r="F4" s="94"/>
      <c r="G4" s="93"/>
      <c r="H4" s="140"/>
      <c r="I4" s="91">
        <f>B4</f>
        <v>110.16</v>
      </c>
      <c r="L4" s="75"/>
      <c r="M4" s="76"/>
    </row>
    <row r="5" spans="1:13" s="73" customFormat="1" x14ac:dyDescent="0.3">
      <c r="A5" s="99" t="s">
        <v>196</v>
      </c>
      <c r="B5" s="91">
        <v>2.52</v>
      </c>
      <c r="C5" s="92">
        <v>4334</v>
      </c>
      <c r="D5" s="91">
        <v>2.52</v>
      </c>
      <c r="E5" s="93"/>
      <c r="F5" s="94"/>
      <c r="G5" s="93"/>
      <c r="H5" s="140"/>
      <c r="I5" s="91">
        <f>D5</f>
        <v>2.52</v>
      </c>
      <c r="L5" s="75"/>
      <c r="M5" s="76"/>
    </row>
    <row r="6" spans="1:13" s="73" customFormat="1" x14ac:dyDescent="0.3">
      <c r="A6" s="90" t="s">
        <v>183</v>
      </c>
      <c r="B6" s="91">
        <v>290.69</v>
      </c>
      <c r="C6" s="92">
        <v>4335</v>
      </c>
      <c r="D6" s="91">
        <f>B6*79.9%</f>
        <v>232.26131000000001</v>
      </c>
      <c r="E6" s="73">
        <v>3652</v>
      </c>
      <c r="F6" s="91">
        <f>B6*13.8%</f>
        <v>40.115220000000001</v>
      </c>
      <c r="G6" s="90">
        <v>1023</v>
      </c>
      <c r="H6" s="115">
        <f>B6*6.3%</f>
        <v>18.313469999999999</v>
      </c>
      <c r="I6" s="91">
        <f>D6+F6+H6</f>
        <v>290.69</v>
      </c>
      <c r="L6" s="75"/>
      <c r="M6" s="76"/>
    </row>
    <row r="7" spans="1:13" s="73" customFormat="1" x14ac:dyDescent="0.3">
      <c r="A7" s="90" t="s">
        <v>180</v>
      </c>
      <c r="B7" s="91">
        <v>24.61</v>
      </c>
      <c r="C7" s="92">
        <v>4336</v>
      </c>
      <c r="D7" s="91">
        <f>B7*79.9%</f>
        <v>19.66339</v>
      </c>
      <c r="E7" s="90">
        <v>3653</v>
      </c>
      <c r="F7" s="91">
        <f>B7*13.8%</f>
        <v>3.3961800000000002</v>
      </c>
      <c r="G7" s="90">
        <v>1024</v>
      </c>
      <c r="H7" s="115">
        <f>B7*6.3%</f>
        <v>1.55043</v>
      </c>
      <c r="I7" s="91">
        <f>D7+F7+H7</f>
        <v>24.61</v>
      </c>
      <c r="L7" s="75"/>
      <c r="M7" s="76"/>
    </row>
    <row r="8" spans="1:13" s="73" customFormat="1" x14ac:dyDescent="0.3">
      <c r="A8" s="90" t="s">
        <v>89</v>
      </c>
      <c r="B8" s="91">
        <v>68</v>
      </c>
      <c r="C8" s="92">
        <v>4337</v>
      </c>
      <c r="D8" s="91">
        <f>B8*79.9%</f>
        <v>54.332000000000001</v>
      </c>
      <c r="E8" s="90">
        <v>3654</v>
      </c>
      <c r="F8" s="91">
        <f>B8*13.8%</f>
        <v>9.3840000000000003</v>
      </c>
      <c r="G8" s="90">
        <v>1025</v>
      </c>
      <c r="H8" s="115">
        <f>B8*6.3%</f>
        <v>4.2839999999999998</v>
      </c>
      <c r="I8" s="91">
        <f>D8+F8+H8</f>
        <v>68</v>
      </c>
      <c r="J8" s="63"/>
      <c r="K8" s="63"/>
      <c r="L8" s="75"/>
      <c r="M8" s="76"/>
    </row>
    <row r="9" spans="1:13" s="73" customFormat="1" x14ac:dyDescent="0.3">
      <c r="A9" s="90" t="s">
        <v>186</v>
      </c>
      <c r="B9" s="91">
        <v>45.89</v>
      </c>
      <c r="C9" s="122"/>
      <c r="D9" s="94"/>
      <c r="E9" s="90">
        <v>3655</v>
      </c>
      <c r="F9" s="91">
        <f>B9/2</f>
        <v>22.945</v>
      </c>
      <c r="G9" s="90">
        <v>1026</v>
      </c>
      <c r="H9" s="115">
        <v>22.94</v>
      </c>
      <c r="I9" s="91">
        <f t="shared" ref="I9" si="1">D9+F9+H9</f>
        <v>45.885000000000005</v>
      </c>
      <c r="L9" s="75"/>
      <c r="M9" s="76"/>
    </row>
    <row r="10" spans="1:13" s="73" customFormat="1" x14ac:dyDescent="0.3">
      <c r="A10" s="99" t="s">
        <v>196</v>
      </c>
      <c r="B10" s="91">
        <v>76.95</v>
      </c>
      <c r="C10" s="122"/>
      <c r="D10" s="94"/>
      <c r="E10" s="90">
        <v>3656</v>
      </c>
      <c r="F10" s="91">
        <v>76.95</v>
      </c>
      <c r="G10" s="93"/>
      <c r="H10" s="140"/>
      <c r="I10" s="143">
        <f>F10+H10</f>
        <v>76.95</v>
      </c>
      <c r="J10" s="63"/>
      <c r="K10" s="63"/>
      <c r="L10" s="12"/>
      <c r="M10" s="18"/>
    </row>
    <row r="11" spans="1:13" s="73" customFormat="1" x14ac:dyDescent="0.3">
      <c r="A11" s="99" t="s">
        <v>195</v>
      </c>
      <c r="B11" s="91">
        <v>233.46</v>
      </c>
      <c r="C11" s="122"/>
      <c r="D11" s="94"/>
      <c r="E11" s="90">
        <v>3657</v>
      </c>
      <c r="F11" s="91">
        <v>233.46</v>
      </c>
      <c r="G11" s="93"/>
      <c r="H11" s="140"/>
      <c r="I11" s="142">
        <f>D11+F11+H11</f>
        <v>233.46</v>
      </c>
      <c r="J11" s="63"/>
      <c r="K11" s="63"/>
      <c r="L11" s="12"/>
      <c r="M11" s="18"/>
    </row>
    <row r="12" spans="1:13" s="73" customFormat="1" x14ac:dyDescent="0.3">
      <c r="A12" s="90" t="s">
        <v>193</v>
      </c>
      <c r="B12" s="91">
        <v>386.8</v>
      </c>
      <c r="C12" s="122"/>
      <c r="D12" s="94"/>
      <c r="E12" s="90">
        <v>3658</v>
      </c>
      <c r="F12" s="91">
        <v>386.8</v>
      </c>
      <c r="G12" s="93"/>
      <c r="H12" s="140"/>
      <c r="I12" s="91">
        <f>D12+F12+H12</f>
        <v>386.8</v>
      </c>
      <c r="J12" s="63"/>
      <c r="K12" s="63"/>
      <c r="L12" s="12"/>
      <c r="M12" s="12"/>
    </row>
    <row r="13" spans="1:13" s="73" customFormat="1" x14ac:dyDescent="0.3">
      <c r="A13" s="90" t="s">
        <v>194</v>
      </c>
      <c r="B13" s="91">
        <v>353.4</v>
      </c>
      <c r="C13" s="122"/>
      <c r="D13" s="94"/>
      <c r="E13" s="90">
        <v>3659</v>
      </c>
      <c r="F13" s="91">
        <v>353.4</v>
      </c>
      <c r="G13" s="93"/>
      <c r="H13" s="140"/>
      <c r="I13" s="91">
        <f>D13+F13+H13</f>
        <v>353.4</v>
      </c>
      <c r="J13" s="63"/>
      <c r="K13" s="63"/>
      <c r="L13" s="12"/>
      <c r="M13" s="12"/>
    </row>
    <row r="14" spans="1:13" s="73" customFormat="1" x14ac:dyDescent="0.3">
      <c r="A14" s="90" t="s">
        <v>197</v>
      </c>
      <c r="B14" s="91">
        <v>525.29999999999995</v>
      </c>
      <c r="C14" s="123"/>
      <c r="D14" s="119"/>
      <c r="E14" s="124"/>
      <c r="F14" s="119"/>
      <c r="G14" s="112">
        <v>1027</v>
      </c>
      <c r="H14" s="141">
        <v>525.29999999999995</v>
      </c>
      <c r="I14" s="91">
        <f>D14+F14+H14</f>
        <v>525.29999999999995</v>
      </c>
      <c r="J14" s="63"/>
      <c r="K14" s="63"/>
      <c r="L14" s="12"/>
      <c r="M14" s="63"/>
    </row>
    <row r="15" spans="1:13" x14ac:dyDescent="0.3">
      <c r="A15" s="106" t="s">
        <v>198</v>
      </c>
      <c r="B15" s="82">
        <v>35035.230000000003</v>
      </c>
      <c r="C15" s="123"/>
      <c r="D15" s="119"/>
      <c r="E15" s="90">
        <v>3663</v>
      </c>
      <c r="F15" s="82">
        <v>35035.230000000003</v>
      </c>
      <c r="G15" s="93"/>
      <c r="H15" s="140"/>
      <c r="I15" s="142">
        <f>B15</f>
        <v>35035.230000000003</v>
      </c>
    </row>
    <row r="16" spans="1:13" s="73" customFormat="1" x14ac:dyDescent="0.3">
      <c r="A16" s="106" t="s">
        <v>199</v>
      </c>
      <c r="B16" s="91">
        <v>16104.56</v>
      </c>
      <c r="C16" s="123"/>
      <c r="D16" s="119"/>
      <c r="E16" s="93"/>
      <c r="F16" s="94"/>
      <c r="G16" s="90">
        <v>1028</v>
      </c>
      <c r="H16" s="115">
        <v>16104.56</v>
      </c>
      <c r="I16" s="91">
        <f>B16</f>
        <v>16104.56</v>
      </c>
      <c r="L16" s="139"/>
    </row>
    <row r="17" spans="1:16" s="73" customFormat="1" x14ac:dyDescent="0.3">
      <c r="A17" s="90" t="s">
        <v>171</v>
      </c>
      <c r="B17" s="91">
        <v>600</v>
      </c>
      <c r="C17" s="102">
        <v>4338</v>
      </c>
      <c r="D17" s="133">
        <f>B17*79.9%</f>
        <v>479.40000000000003</v>
      </c>
      <c r="E17" s="112">
        <v>3661</v>
      </c>
      <c r="F17" s="133">
        <f>B17*13.8%</f>
        <v>82.800000000000011</v>
      </c>
      <c r="G17" s="90">
        <v>1029</v>
      </c>
      <c r="H17" s="115">
        <f>B17*6.3%</f>
        <v>37.799999999999997</v>
      </c>
      <c r="I17" s="91">
        <f t="shared" si="0"/>
        <v>600</v>
      </c>
      <c r="L17" s="75"/>
      <c r="M17" s="76"/>
    </row>
    <row r="18" spans="1:16" ht="15" thickBot="1" x14ac:dyDescent="0.35">
      <c r="A18" s="50" t="s">
        <v>13</v>
      </c>
      <c r="B18" s="113">
        <f>SUM(B2:B17)</f>
        <v>53987.590000000004</v>
      </c>
      <c r="C18" s="135"/>
      <c r="D18" s="113">
        <f>SUM(D2:D17)</f>
        <v>1002.2226800000001</v>
      </c>
      <c r="E18" s="136"/>
      <c r="F18" s="113">
        <f>SUM(F2:F17)</f>
        <v>36262.423160000006</v>
      </c>
      <c r="G18" s="136"/>
      <c r="H18" s="137">
        <f>SUM(H2:H17)</f>
        <v>16722.939159999998</v>
      </c>
      <c r="I18" s="138">
        <f>SUM(I2:I17)</f>
        <v>53987.584999999999</v>
      </c>
      <c r="J18" s="3"/>
    </row>
    <row r="19" spans="1:16" ht="15" thickBot="1" x14ac:dyDescent="0.35">
      <c r="A19" s="29"/>
      <c r="B19" s="117"/>
      <c r="C19" s="47"/>
      <c r="D19" s="44"/>
      <c r="E19" s="118"/>
      <c r="F19" s="118"/>
      <c r="G19" s="118"/>
      <c r="H19" s="118"/>
      <c r="I19" s="117"/>
    </row>
    <row r="20" spans="1:16" s="73" customFormat="1" ht="15" thickBot="1" x14ac:dyDescent="0.35">
      <c r="A20" s="126" t="s">
        <v>65</v>
      </c>
      <c r="B20" s="127"/>
      <c r="C20" s="120"/>
      <c r="D20" s="44"/>
      <c r="E20" s="118"/>
      <c r="F20" s="44"/>
      <c r="G20" s="118"/>
      <c r="H20" s="44"/>
      <c r="I20" s="44"/>
    </row>
    <row r="21" spans="1:16" s="73" customFormat="1" x14ac:dyDescent="0.3">
      <c r="A21" s="1" t="s">
        <v>30</v>
      </c>
      <c r="B21" s="129">
        <v>651429.21</v>
      </c>
      <c r="C21" s="128" t="s">
        <v>192</v>
      </c>
      <c r="D21" s="12"/>
      <c r="E21" s="63"/>
      <c r="F21" s="12"/>
      <c r="G21" s="63"/>
      <c r="H21" s="12"/>
      <c r="I21" s="12"/>
      <c r="L21" s="75"/>
      <c r="M21" s="76"/>
    </row>
    <row r="22" spans="1:16" s="73" customFormat="1" x14ac:dyDescent="0.3">
      <c r="A22" s="1" t="s">
        <v>31</v>
      </c>
      <c r="B22" s="132">
        <v>820286.23</v>
      </c>
      <c r="C22" s="72"/>
      <c r="E22" s="63"/>
      <c r="F22" s="12"/>
      <c r="G22" s="63"/>
      <c r="H22" s="12"/>
      <c r="I22" s="12"/>
      <c r="L22" s="75"/>
      <c r="M22" s="76"/>
    </row>
    <row r="23" spans="1:16" s="73" customFormat="1" x14ac:dyDescent="0.3">
      <c r="A23" s="1"/>
      <c r="B23" s="129"/>
      <c r="C23" s="72"/>
      <c r="D23" s="12"/>
      <c r="E23" s="63" t="s">
        <v>201</v>
      </c>
      <c r="F23" s="12"/>
      <c r="G23" s="63"/>
      <c r="H23" s="12"/>
      <c r="I23" s="12"/>
      <c r="L23" s="75"/>
      <c r="M23" s="76"/>
    </row>
    <row r="24" spans="1:16" s="73" customFormat="1" x14ac:dyDescent="0.3">
      <c r="A24" s="1" t="s">
        <v>32</v>
      </c>
      <c r="B24" s="129">
        <v>98764.08</v>
      </c>
      <c r="C24" s="72"/>
      <c r="D24" s="12"/>
      <c r="E24" s="63" t="s">
        <v>202</v>
      </c>
      <c r="F24" s="12"/>
      <c r="G24" s="63"/>
      <c r="H24" s="12"/>
      <c r="I24" s="12"/>
      <c r="L24" s="75"/>
      <c r="M24" s="76"/>
    </row>
    <row r="25" spans="1:16" s="73" customFormat="1" x14ac:dyDescent="0.3">
      <c r="A25" s="1" t="s">
        <v>33</v>
      </c>
      <c r="B25" s="129">
        <v>137365.54999999999</v>
      </c>
      <c r="C25" s="12"/>
      <c r="D25" s="12"/>
      <c r="E25" s="63"/>
      <c r="F25" s="12"/>
      <c r="G25" s="63"/>
      <c r="H25" s="12"/>
      <c r="I25" s="12"/>
      <c r="K25" s="63"/>
      <c r="L25" s="75"/>
      <c r="M25" s="76"/>
      <c r="N25" s="63"/>
      <c r="O25" s="63"/>
      <c r="P25" s="63"/>
    </row>
    <row r="26" spans="1:16" s="73" customFormat="1" ht="15" thickBot="1" x14ac:dyDescent="0.35">
      <c r="A26" s="1"/>
      <c r="B26" s="129"/>
      <c r="C26" s="12"/>
      <c r="D26" s="12"/>
      <c r="E26" s="63"/>
      <c r="F26" s="12"/>
      <c r="G26" s="63"/>
      <c r="H26" s="12"/>
      <c r="I26" s="12"/>
      <c r="K26" s="63"/>
      <c r="L26" s="75"/>
      <c r="M26" s="76"/>
      <c r="N26" s="63"/>
      <c r="O26" s="63"/>
      <c r="P26" s="63"/>
    </row>
    <row r="27" spans="1:16" s="22" customFormat="1" ht="15" thickBot="1" x14ac:dyDescent="0.35">
      <c r="A27" s="1" t="s">
        <v>34</v>
      </c>
      <c r="B27" s="130">
        <v>69469.7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1" t="s">
        <v>35</v>
      </c>
      <c r="B28" s="130">
        <v>103379.76</v>
      </c>
      <c r="C28" s="3"/>
      <c r="D28" s="18"/>
      <c r="E28" s="3"/>
      <c r="F28" s="18"/>
      <c r="G28" s="3"/>
      <c r="H28" s="18"/>
      <c r="I28" s="18"/>
    </row>
    <row r="29" spans="1:16" ht="18.600000000000001" thickBot="1" x14ac:dyDescent="0.4">
      <c r="A29" s="42" t="s">
        <v>36</v>
      </c>
      <c r="B29" s="131">
        <v>12071</v>
      </c>
      <c r="C29" s="3"/>
      <c r="D29" s="110"/>
      <c r="E29" s="63"/>
      <c r="F29" s="12"/>
      <c r="G29" s="63"/>
      <c r="H29" s="12"/>
      <c r="I29" s="18"/>
    </row>
    <row r="30" spans="1:16" x14ac:dyDescent="0.3">
      <c r="A30" s="45" t="s">
        <v>200</v>
      </c>
      <c r="B30" s="12"/>
      <c r="C30" s="3"/>
      <c r="D30" s="72"/>
      <c r="E30" s="12"/>
      <c r="F30" s="18"/>
      <c r="G30" s="3"/>
      <c r="H30" s="18"/>
      <c r="I30" s="18"/>
    </row>
    <row r="31" spans="1:16" x14ac:dyDescent="0.3">
      <c r="A31" s="12"/>
      <c r="B31" s="18"/>
      <c r="C31" s="3"/>
      <c r="D31" s="63"/>
      <c r="E31" s="12"/>
      <c r="F31" s="12"/>
      <c r="G31" s="63"/>
      <c r="H31" s="12"/>
      <c r="I31" s="12"/>
    </row>
    <row r="32" spans="1:16" x14ac:dyDescent="0.3">
      <c r="A32" s="12"/>
      <c r="B32" s="18"/>
      <c r="C32" s="3"/>
      <c r="D32" s="63"/>
      <c r="E32" s="12"/>
      <c r="F32" s="12"/>
      <c r="G32" s="63"/>
      <c r="H32" s="12"/>
      <c r="I32" s="12"/>
    </row>
    <row r="33" spans="1:18" x14ac:dyDescent="0.3">
      <c r="A33" s="12"/>
      <c r="B33" s="18"/>
      <c r="C33" s="3"/>
      <c r="D33" s="12"/>
      <c r="E33" s="12"/>
      <c r="F33" s="12"/>
      <c r="G33" s="63"/>
      <c r="H33" s="12"/>
      <c r="I33" s="12"/>
    </row>
    <row r="34" spans="1:18" x14ac:dyDescent="0.3">
      <c r="A34" s="3"/>
      <c r="B34" s="18"/>
      <c r="C34" s="3"/>
      <c r="D34" s="18"/>
      <c r="E34" s="3"/>
      <c r="F34" s="18"/>
      <c r="G34" s="3"/>
      <c r="H34" s="18"/>
      <c r="I34" s="18"/>
    </row>
    <row r="35" spans="1:18" x14ac:dyDescent="0.3">
      <c r="A35" s="3"/>
      <c r="B35" s="18"/>
      <c r="C35" s="3"/>
      <c r="D35" s="18"/>
      <c r="E35" s="3"/>
      <c r="F35" s="18"/>
      <c r="G35" s="3"/>
      <c r="H35" s="18"/>
      <c r="I35" s="18"/>
    </row>
    <row r="36" spans="1:18" x14ac:dyDescent="0.3">
      <c r="A36" s="3"/>
      <c r="B36" s="18"/>
      <c r="C36" s="3"/>
      <c r="D36" s="18"/>
      <c r="E36" s="3"/>
      <c r="F36" s="18"/>
      <c r="G36" s="3"/>
      <c r="H36" s="18"/>
      <c r="I36" s="18"/>
    </row>
    <row r="37" spans="1:18" s="1" customFormat="1" x14ac:dyDescent="0.3">
      <c r="A37" s="3"/>
      <c r="B37" s="12"/>
      <c r="C37" s="12"/>
      <c r="D37" s="18"/>
      <c r="E37" s="3"/>
      <c r="F37" s="3"/>
      <c r="G37" s="3"/>
      <c r="H37" s="3"/>
      <c r="I37" s="3"/>
      <c r="J37"/>
      <c r="K37"/>
      <c r="L37"/>
      <c r="M37" s="3"/>
      <c r="N37" s="3"/>
      <c r="O37" s="3"/>
      <c r="P37" s="3"/>
      <c r="Q37" s="3"/>
      <c r="R37" s="3"/>
    </row>
    <row r="38" spans="1:18" s="1" customFormat="1" x14ac:dyDescent="0.3">
      <c r="A38" s="3"/>
      <c r="B38" s="12"/>
      <c r="C38" s="12"/>
      <c r="D38" s="18"/>
      <c r="E38" s="3"/>
      <c r="F38" s="3"/>
      <c r="G38" s="3"/>
      <c r="H38" s="3"/>
      <c r="I38" s="3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 s="3"/>
      <c r="B39" s="12"/>
      <c r="C39" s="12"/>
      <c r="D39" s="18"/>
      <c r="E39" s="3"/>
      <c r="F39" s="3"/>
      <c r="G39" s="3"/>
      <c r="H39" s="3"/>
      <c r="I39" s="3"/>
      <c r="J39"/>
      <c r="K39"/>
      <c r="L39"/>
      <c r="M39" s="3"/>
      <c r="N39" s="3"/>
      <c r="O39" s="3"/>
      <c r="P39" s="3"/>
      <c r="Q39" s="3"/>
      <c r="R39" s="3"/>
    </row>
    <row r="40" spans="1:18" s="1" customFormat="1" x14ac:dyDescent="0.3">
      <c r="A40" s="3"/>
      <c r="B40" s="3"/>
      <c r="C40" s="3"/>
      <c r="D40" s="18"/>
      <c r="E40" s="3"/>
      <c r="F40" s="3"/>
      <c r="G40" s="3"/>
      <c r="H40" s="3"/>
      <c r="I40" s="3"/>
      <c r="J40"/>
      <c r="K40"/>
      <c r="L40"/>
      <c r="M40" s="3"/>
      <c r="N40" s="3"/>
      <c r="O40" s="3"/>
      <c r="P40" s="3"/>
      <c r="Q40" s="3"/>
      <c r="R40" s="3"/>
    </row>
    <row r="41" spans="1:18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APRIL, 2019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7"/>
  <sheetViews>
    <sheetView workbookViewId="0">
      <selection activeCell="B11" sqref="B11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4321</v>
      </c>
      <c r="D2" s="91">
        <f>B2*79.9%</f>
        <v>38.30406</v>
      </c>
      <c r="E2" s="90">
        <v>3638</v>
      </c>
      <c r="F2" s="91">
        <f>B2*13.8%</f>
        <v>6.6157200000000005</v>
      </c>
      <c r="G2" s="90">
        <v>1010</v>
      </c>
      <c r="H2" s="91">
        <f>B2*6.3%</f>
        <v>3.0202199999999997</v>
      </c>
      <c r="I2" s="91">
        <f t="shared" ref="I2:I18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82.37</v>
      </c>
      <c r="C3" s="92">
        <v>4322</v>
      </c>
      <c r="D3" s="91">
        <f>B3*79.9%</f>
        <v>65.813630000000003</v>
      </c>
      <c r="E3" s="90">
        <v>3639</v>
      </c>
      <c r="F3" s="91">
        <f>B3*13.8%</f>
        <v>11.367060000000002</v>
      </c>
      <c r="G3" s="90">
        <v>1011</v>
      </c>
      <c r="H3" s="91">
        <f>B3*6.3%</f>
        <v>5.1893100000000008</v>
      </c>
      <c r="I3" s="91">
        <f t="shared" si="0"/>
        <v>82.37</v>
      </c>
      <c r="L3" s="75" t="s">
        <v>10</v>
      </c>
      <c r="M3" s="76">
        <v>6.3E-2</v>
      </c>
    </row>
    <row r="4" spans="1:13" s="73" customFormat="1" x14ac:dyDescent="0.3">
      <c r="A4" s="99" t="s">
        <v>163</v>
      </c>
      <c r="B4" s="91">
        <v>647.91999999999996</v>
      </c>
      <c r="C4" s="92">
        <v>4323</v>
      </c>
      <c r="D4" s="91">
        <v>647.91999999999996</v>
      </c>
      <c r="E4" s="93"/>
      <c r="F4" s="94"/>
      <c r="G4" s="93"/>
      <c r="H4" s="94"/>
      <c r="I4" s="91">
        <f t="shared" si="0"/>
        <v>647.91999999999996</v>
      </c>
      <c r="L4" s="75"/>
      <c r="M4" s="76"/>
    </row>
    <row r="5" spans="1:13" s="73" customFormat="1" x14ac:dyDescent="0.3">
      <c r="A5" s="99" t="s">
        <v>191</v>
      </c>
      <c r="B5" s="91">
        <v>30</v>
      </c>
      <c r="C5" s="92">
        <v>4330</v>
      </c>
      <c r="D5" s="91">
        <v>30</v>
      </c>
      <c r="E5" s="93"/>
      <c r="F5" s="94"/>
      <c r="G5" s="93"/>
      <c r="H5" s="94"/>
      <c r="I5" s="91">
        <f>B5</f>
        <v>30</v>
      </c>
      <c r="L5" s="75"/>
      <c r="M5" s="76"/>
    </row>
    <row r="6" spans="1:13" s="73" customFormat="1" x14ac:dyDescent="0.3">
      <c r="A6" s="99" t="s">
        <v>184</v>
      </c>
      <c r="B6" s="91">
        <v>32.99</v>
      </c>
      <c r="C6" s="92">
        <v>4324</v>
      </c>
      <c r="D6" s="91">
        <v>32.99</v>
      </c>
      <c r="E6" s="93"/>
      <c r="F6" s="94"/>
      <c r="G6" s="93"/>
      <c r="H6" s="94"/>
      <c r="I6" s="91">
        <f>D6</f>
        <v>32.99</v>
      </c>
      <c r="L6" s="75"/>
      <c r="M6" s="76"/>
    </row>
    <row r="7" spans="1:13" s="73" customFormat="1" x14ac:dyDescent="0.3">
      <c r="A7" s="99" t="s">
        <v>185</v>
      </c>
      <c r="B7" s="91">
        <v>29.99</v>
      </c>
      <c r="C7" s="122"/>
      <c r="D7" s="94"/>
      <c r="E7" s="90">
        <v>3640</v>
      </c>
      <c r="F7" s="91">
        <v>15</v>
      </c>
      <c r="G7" s="90">
        <v>1012</v>
      </c>
      <c r="H7" s="91">
        <v>14.99</v>
      </c>
      <c r="I7" s="91">
        <f t="shared" si="0"/>
        <v>29.990000000000002</v>
      </c>
      <c r="L7" s="75"/>
      <c r="M7" s="76"/>
    </row>
    <row r="8" spans="1:13" s="73" customFormat="1" x14ac:dyDescent="0.3">
      <c r="A8" s="90" t="s">
        <v>183</v>
      </c>
      <c r="B8" s="91">
        <v>262.17</v>
      </c>
      <c r="C8" s="92">
        <v>4328</v>
      </c>
      <c r="D8" s="91">
        <f>B8*79.9%</f>
        <v>209.47383000000002</v>
      </c>
      <c r="E8" s="90">
        <v>3641</v>
      </c>
      <c r="F8" s="91">
        <f>B8*13.8%</f>
        <v>36.179460000000006</v>
      </c>
      <c r="G8" s="90">
        <v>1013</v>
      </c>
      <c r="H8" s="91">
        <f>B8*6.3%</f>
        <v>16.51671</v>
      </c>
      <c r="I8" s="91">
        <f>D8+F8+H8</f>
        <v>262.17</v>
      </c>
      <c r="L8" s="75"/>
      <c r="M8" s="76"/>
    </row>
    <row r="9" spans="1:13" s="73" customFormat="1" x14ac:dyDescent="0.3">
      <c r="A9" s="90" t="s">
        <v>180</v>
      </c>
      <c r="B9" s="91">
        <v>45.09</v>
      </c>
      <c r="C9" s="92">
        <v>4325</v>
      </c>
      <c r="D9" s="91">
        <f>B9*79.9%</f>
        <v>36.026910000000008</v>
      </c>
      <c r="E9" s="90">
        <v>3642</v>
      </c>
      <c r="F9" s="91">
        <f>B9*13.8%</f>
        <v>6.2224200000000014</v>
      </c>
      <c r="G9" s="90">
        <v>1014</v>
      </c>
      <c r="H9" s="91">
        <f>B9*6.3%</f>
        <v>2.8406700000000003</v>
      </c>
      <c r="I9" s="91">
        <f t="shared" ref="I9:I11" si="1">D9+F9+H9</f>
        <v>45.090000000000011</v>
      </c>
      <c r="L9" s="75"/>
      <c r="M9" s="76"/>
    </row>
    <row r="10" spans="1:13" s="73" customFormat="1" x14ac:dyDescent="0.3">
      <c r="A10" s="90" t="s">
        <v>186</v>
      </c>
      <c r="B10" s="91">
        <v>26.38</v>
      </c>
      <c r="C10" s="122"/>
      <c r="D10" s="94"/>
      <c r="E10" s="90">
        <v>3643</v>
      </c>
      <c r="F10" s="91">
        <v>13.19</v>
      </c>
      <c r="G10" s="90">
        <v>1015</v>
      </c>
      <c r="H10" s="91">
        <f>B10-F10</f>
        <v>13.19</v>
      </c>
      <c r="I10" s="91">
        <f t="shared" si="1"/>
        <v>26.38</v>
      </c>
      <c r="L10" s="75"/>
      <c r="M10" s="76"/>
    </row>
    <row r="11" spans="1:13" s="73" customFormat="1" x14ac:dyDescent="0.3">
      <c r="A11" s="90" t="s">
        <v>89</v>
      </c>
      <c r="B11" s="91">
        <v>68</v>
      </c>
      <c r="C11" s="92">
        <v>4326</v>
      </c>
      <c r="D11" s="91">
        <f>B11*79.9%</f>
        <v>54.332000000000001</v>
      </c>
      <c r="E11" s="90">
        <v>3644</v>
      </c>
      <c r="F11" s="91">
        <f>B11*13.8%</f>
        <v>9.3840000000000003</v>
      </c>
      <c r="G11" s="90">
        <v>1016</v>
      </c>
      <c r="H11" s="91">
        <f>B11*6.3%</f>
        <v>4.2839999999999998</v>
      </c>
      <c r="I11" s="91">
        <f t="shared" si="1"/>
        <v>68</v>
      </c>
      <c r="L11" s="75"/>
      <c r="M11" s="76"/>
    </row>
    <row r="12" spans="1:13" s="73" customFormat="1" x14ac:dyDescent="0.3">
      <c r="A12" s="90" t="s">
        <v>188</v>
      </c>
      <c r="B12" s="91">
        <v>129.58000000000001</v>
      </c>
      <c r="C12" s="122"/>
      <c r="D12" s="94"/>
      <c r="E12" s="90">
        <v>3645</v>
      </c>
      <c r="F12" s="91">
        <f>B12/2</f>
        <v>64.790000000000006</v>
      </c>
      <c r="G12" s="90">
        <v>1017</v>
      </c>
      <c r="H12" s="91">
        <f>B12/2</f>
        <v>64.790000000000006</v>
      </c>
      <c r="I12" s="10">
        <f>F12+H12</f>
        <v>129.58000000000001</v>
      </c>
      <c r="L12" s="75"/>
      <c r="M12" s="76"/>
    </row>
    <row r="13" spans="1:13" s="73" customFormat="1" x14ac:dyDescent="0.3">
      <c r="A13" s="90" t="s">
        <v>174</v>
      </c>
      <c r="B13" s="91">
        <v>12</v>
      </c>
      <c r="C13" s="122"/>
      <c r="D13" s="94"/>
      <c r="E13" s="90">
        <v>3646</v>
      </c>
      <c r="F13" s="91">
        <f>B13/2</f>
        <v>6</v>
      </c>
      <c r="G13" s="90">
        <v>1018</v>
      </c>
      <c r="H13" s="91">
        <f>B13/2</f>
        <v>6</v>
      </c>
      <c r="I13" s="10">
        <f>D13+F13+H13</f>
        <v>12</v>
      </c>
      <c r="L13" s="75"/>
      <c r="M13" s="76"/>
    </row>
    <row r="14" spans="1:13" s="73" customFormat="1" x14ac:dyDescent="0.3">
      <c r="A14" s="90" t="s">
        <v>187</v>
      </c>
      <c r="B14" s="91">
        <v>457.7</v>
      </c>
      <c r="C14" s="122"/>
      <c r="D14" s="94"/>
      <c r="E14" s="90">
        <v>3647</v>
      </c>
      <c r="F14" s="91">
        <v>457.7</v>
      </c>
      <c r="G14" s="93"/>
      <c r="H14" s="94"/>
      <c r="I14" s="91">
        <f t="shared" si="0"/>
        <v>457.7</v>
      </c>
      <c r="L14" s="75"/>
      <c r="M14" s="76"/>
    </row>
    <row r="15" spans="1:13" s="73" customFormat="1" x14ac:dyDescent="0.3">
      <c r="A15" s="90" t="s">
        <v>189</v>
      </c>
      <c r="B15" s="91">
        <v>353.4</v>
      </c>
      <c r="C15" s="122"/>
      <c r="D15" s="94"/>
      <c r="E15" s="90">
        <v>3648</v>
      </c>
      <c r="F15" s="91">
        <v>353.4</v>
      </c>
      <c r="G15" s="93"/>
      <c r="H15" s="94"/>
      <c r="I15" s="91">
        <f t="shared" si="0"/>
        <v>353.4</v>
      </c>
    </row>
    <row r="16" spans="1:13" s="73" customFormat="1" x14ac:dyDescent="0.3">
      <c r="A16" s="90" t="s">
        <v>158</v>
      </c>
      <c r="B16" s="91">
        <f>H16</f>
        <v>434.76</v>
      </c>
      <c r="C16" s="123"/>
      <c r="D16" s="119"/>
      <c r="E16" s="124"/>
      <c r="F16" s="119"/>
      <c r="G16" s="112">
        <v>1019</v>
      </c>
      <c r="H16" s="108">
        <v>434.76</v>
      </c>
      <c r="I16" s="91">
        <f t="shared" si="0"/>
        <v>434.76</v>
      </c>
    </row>
    <row r="17" spans="1:16" s="73" customFormat="1" x14ac:dyDescent="0.3">
      <c r="A17" s="90" t="s">
        <v>190</v>
      </c>
      <c r="B17" s="91">
        <v>685.78</v>
      </c>
      <c r="C17" s="92">
        <v>4329</v>
      </c>
      <c r="D17" s="91">
        <f>B17</f>
        <v>685.78</v>
      </c>
      <c r="E17" s="93"/>
      <c r="F17" s="94"/>
      <c r="G17" s="93"/>
      <c r="H17" s="94"/>
      <c r="I17" s="91">
        <f>B17</f>
        <v>685.78</v>
      </c>
    </row>
    <row r="18" spans="1:16" s="73" customFormat="1" x14ac:dyDescent="0.3">
      <c r="A18" s="90" t="s">
        <v>171</v>
      </c>
      <c r="B18" s="91">
        <v>600</v>
      </c>
      <c r="C18" s="102">
        <v>4327</v>
      </c>
      <c r="D18" s="133">
        <f>B18*79.9%</f>
        <v>479.40000000000003</v>
      </c>
      <c r="E18" s="134">
        <v>3649</v>
      </c>
      <c r="F18" s="133">
        <f>B18*13.8%</f>
        <v>82.800000000000011</v>
      </c>
      <c r="G18" s="90">
        <v>1020</v>
      </c>
      <c r="H18" s="91">
        <f>B18*6.3%</f>
        <v>37.799999999999997</v>
      </c>
      <c r="I18" s="91">
        <f t="shared" si="0"/>
        <v>600</v>
      </c>
      <c r="L18" s="75"/>
      <c r="M18" s="76"/>
    </row>
    <row r="19" spans="1:16" ht="15" thickBot="1" x14ac:dyDescent="0.35">
      <c r="A19" s="50" t="s">
        <v>13</v>
      </c>
      <c r="B19" s="113">
        <f>SUM(B2:B18)</f>
        <v>3946.0699999999997</v>
      </c>
      <c r="C19" s="135"/>
      <c r="D19" s="113">
        <f>SUM(D2:D18)</f>
        <v>2280.04043</v>
      </c>
      <c r="E19" s="136"/>
      <c r="F19" s="113">
        <f>SUM(F2:F18)</f>
        <v>1062.6486600000001</v>
      </c>
      <c r="G19" s="136"/>
      <c r="H19" s="137">
        <f>SUM(H2:H18)</f>
        <v>603.38090999999997</v>
      </c>
      <c r="I19" s="138">
        <f>SUM(I2:I18)</f>
        <v>3946.0699999999997</v>
      </c>
      <c r="J19" s="3"/>
    </row>
    <row r="20" spans="1:16" ht="15" thickBot="1" x14ac:dyDescent="0.35">
      <c r="A20" s="29"/>
      <c r="B20" s="117"/>
      <c r="C20" s="47"/>
      <c r="D20" s="44"/>
      <c r="E20" s="118"/>
      <c r="F20" s="118"/>
      <c r="G20" s="118"/>
      <c r="H20" s="118"/>
      <c r="I20" s="117"/>
    </row>
    <row r="21" spans="1:16" s="73" customFormat="1" ht="15" thickBot="1" x14ac:dyDescent="0.35">
      <c r="A21" s="126" t="s">
        <v>65</v>
      </c>
      <c r="B21" s="127"/>
      <c r="C21" s="120"/>
      <c r="D21" s="44"/>
      <c r="E21" s="118"/>
      <c r="F21" s="44"/>
      <c r="G21" s="118"/>
      <c r="H21" s="44"/>
      <c r="I21" s="44"/>
    </row>
    <row r="22" spans="1:16" s="73" customFormat="1" x14ac:dyDescent="0.3">
      <c r="A22" s="1" t="s">
        <v>30</v>
      </c>
      <c r="B22" s="129">
        <v>654376</v>
      </c>
      <c r="C22" s="128" t="s">
        <v>181</v>
      </c>
      <c r="D22" s="12"/>
      <c r="E22" s="63"/>
      <c r="F22" s="12"/>
      <c r="G22" s="63"/>
      <c r="H22" s="12"/>
      <c r="I22" s="12"/>
      <c r="L22" s="75"/>
      <c r="M22" s="76"/>
    </row>
    <row r="23" spans="1:16" s="73" customFormat="1" x14ac:dyDescent="0.3">
      <c r="A23" s="1" t="s">
        <v>31</v>
      </c>
      <c r="B23" s="132">
        <v>772834</v>
      </c>
      <c r="C23" s="72"/>
      <c r="E23" s="63"/>
      <c r="F23" s="12"/>
      <c r="G23" s="63"/>
      <c r="H23" s="12"/>
      <c r="I23" s="12"/>
      <c r="L23" s="75"/>
      <c r="M23" s="76"/>
    </row>
    <row r="24" spans="1:16" s="73" customFormat="1" x14ac:dyDescent="0.3">
      <c r="A24" s="1"/>
      <c r="B24" s="129"/>
      <c r="C24" s="72"/>
      <c r="D24" s="12"/>
      <c r="E24" s="63"/>
      <c r="F24" s="12"/>
      <c r="G24" s="63"/>
      <c r="H24" s="12"/>
      <c r="I24" s="12"/>
      <c r="L24" s="75"/>
      <c r="M24" s="76"/>
    </row>
    <row r="25" spans="1:16" s="73" customFormat="1" x14ac:dyDescent="0.3">
      <c r="A25" s="1" t="s">
        <v>32</v>
      </c>
      <c r="B25" s="129">
        <v>99167</v>
      </c>
      <c r="C25" s="72"/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33</v>
      </c>
      <c r="B26" s="129">
        <v>136269</v>
      </c>
      <c r="C26" s="12"/>
      <c r="D26" s="12"/>
      <c r="E26" s="63"/>
      <c r="F26" s="12"/>
      <c r="G26" s="63"/>
      <c r="H26" s="12"/>
      <c r="I26" s="12"/>
      <c r="K26" s="63"/>
      <c r="L26" s="75"/>
      <c r="M26" s="76"/>
      <c r="N26" s="63"/>
      <c r="O26" s="63"/>
      <c r="P26" s="63"/>
    </row>
    <row r="27" spans="1:16" s="73" customFormat="1" ht="15" thickBot="1" x14ac:dyDescent="0.35">
      <c r="A27" s="1"/>
      <c r="B27" s="129"/>
      <c r="C27" s="12"/>
      <c r="D27" s="12"/>
      <c r="E27" s="63"/>
      <c r="F27" s="12"/>
      <c r="G27" s="63"/>
      <c r="H27" s="12"/>
      <c r="I27" s="12"/>
      <c r="K27" s="63"/>
      <c r="L27" s="75"/>
      <c r="M27" s="76"/>
      <c r="N27" s="63"/>
      <c r="O27" s="63"/>
      <c r="P27" s="63"/>
    </row>
    <row r="28" spans="1:16" s="22" customFormat="1" ht="15" thickBot="1" x14ac:dyDescent="0.35">
      <c r="A28" s="1" t="s">
        <v>34</v>
      </c>
      <c r="B28" s="130">
        <v>69251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1" t="s">
        <v>35</v>
      </c>
      <c r="B29" s="130">
        <v>99489</v>
      </c>
      <c r="C29" s="3"/>
      <c r="D29" s="18"/>
      <c r="E29" s="3"/>
      <c r="F29" s="18"/>
      <c r="G29" s="3"/>
      <c r="H29" s="18"/>
      <c r="I29" s="18"/>
    </row>
    <row r="30" spans="1:16" ht="18.600000000000001" thickBot="1" x14ac:dyDescent="0.4">
      <c r="A30" s="42" t="s">
        <v>36</v>
      </c>
      <c r="B30" s="131">
        <v>12071</v>
      </c>
      <c r="C30" s="3"/>
      <c r="D30" s="110"/>
      <c r="E30" s="63"/>
      <c r="F30" s="12"/>
      <c r="G30" s="63"/>
      <c r="H30" s="12"/>
      <c r="I30" s="18"/>
    </row>
    <row r="31" spans="1:16" x14ac:dyDescent="0.3">
      <c r="A31" s="45" t="s">
        <v>182</v>
      </c>
      <c r="B31" s="12"/>
      <c r="C31" s="3"/>
      <c r="D31" s="72"/>
      <c r="E31" s="12"/>
      <c r="F31" s="18"/>
      <c r="G31" s="3"/>
      <c r="H31" s="18"/>
      <c r="I31" s="18"/>
    </row>
    <row r="32" spans="1:16" x14ac:dyDescent="0.3">
      <c r="A32" s="12"/>
      <c r="B32" s="18"/>
      <c r="C32" s="3"/>
      <c r="D32" s="63"/>
      <c r="E32" s="12"/>
      <c r="F32" s="12"/>
      <c r="G32" s="63"/>
      <c r="H32" s="12"/>
      <c r="I32" s="12"/>
    </row>
    <row r="33" spans="1:18" x14ac:dyDescent="0.3">
      <c r="A33" s="12"/>
      <c r="B33" s="18"/>
      <c r="C33" s="3"/>
      <c r="D33" s="63"/>
      <c r="E33" s="12"/>
      <c r="F33" s="12"/>
      <c r="G33" s="63"/>
      <c r="H33" s="12"/>
      <c r="I33" s="12"/>
    </row>
    <row r="34" spans="1:18" x14ac:dyDescent="0.3">
      <c r="A34" s="12"/>
      <c r="B34" s="18"/>
      <c r="C34" s="3"/>
      <c r="D34" s="12"/>
      <c r="E34" s="12"/>
      <c r="F34" s="12"/>
      <c r="G34" s="63"/>
      <c r="H34" s="12"/>
      <c r="I34" s="12"/>
    </row>
    <row r="35" spans="1:18" x14ac:dyDescent="0.3">
      <c r="A35" s="3"/>
      <c r="B35" s="18"/>
      <c r="C35" s="3"/>
      <c r="D35" s="18"/>
      <c r="E35" s="3"/>
      <c r="F35" s="18"/>
      <c r="G35" s="3"/>
      <c r="H35" s="18"/>
      <c r="I35" s="18"/>
    </row>
    <row r="36" spans="1:18" x14ac:dyDescent="0.3">
      <c r="A36" s="3"/>
      <c r="B36" s="18"/>
      <c r="C36" s="3"/>
      <c r="D36" s="18"/>
      <c r="E36" s="3"/>
      <c r="F36" s="18"/>
      <c r="G36" s="3"/>
      <c r="H36" s="18"/>
      <c r="I36" s="18"/>
    </row>
    <row r="37" spans="1:18" x14ac:dyDescent="0.3">
      <c r="A37" s="3"/>
      <c r="B37" s="18"/>
      <c r="C37" s="3"/>
      <c r="D37" s="18"/>
      <c r="E37" s="3"/>
      <c r="F37" s="18"/>
      <c r="G37" s="3"/>
      <c r="H37" s="18"/>
      <c r="I37" s="18"/>
    </row>
    <row r="38" spans="1:18" s="1" customFormat="1" x14ac:dyDescent="0.3">
      <c r="A38" s="3"/>
      <c r="B38" s="12"/>
      <c r="C38" s="12"/>
      <c r="D38" s="18"/>
      <c r="E38" s="3"/>
      <c r="F38" s="3"/>
      <c r="G38" s="3"/>
      <c r="H38" s="3"/>
      <c r="I38" s="3"/>
      <c r="J38"/>
      <c r="K38"/>
      <c r="L38"/>
      <c r="M38" s="3"/>
      <c r="N38" s="3"/>
      <c r="O38" s="3"/>
      <c r="P38" s="3"/>
      <c r="Q38" s="3"/>
      <c r="R38" s="3"/>
    </row>
    <row r="39" spans="1:18" s="1" customFormat="1" x14ac:dyDescent="0.3">
      <c r="A39" s="3"/>
      <c r="B39" s="12"/>
      <c r="C39" s="12"/>
      <c r="D39" s="18"/>
      <c r="E39" s="3"/>
      <c r="F39" s="3"/>
      <c r="G39" s="3"/>
      <c r="H39" s="3"/>
      <c r="I39" s="3"/>
      <c r="J39"/>
      <c r="K39"/>
      <c r="L39"/>
      <c r="M39" s="3"/>
      <c r="N39" s="3"/>
      <c r="O39" s="3"/>
      <c r="P39" s="3"/>
      <c r="Q39" s="3"/>
      <c r="R39" s="3"/>
    </row>
    <row r="40" spans="1:18" s="1" customFormat="1" x14ac:dyDescent="0.3">
      <c r="A40" s="3"/>
      <c r="B40" s="12"/>
      <c r="C40" s="12"/>
      <c r="D40" s="18"/>
      <c r="E40" s="3"/>
      <c r="F40" s="3"/>
      <c r="G40" s="3"/>
      <c r="H40" s="3"/>
      <c r="I40" s="3"/>
      <c r="J40"/>
      <c r="K40"/>
      <c r="L40"/>
      <c r="M40" s="3"/>
      <c r="N40" s="3"/>
      <c r="O40" s="3"/>
      <c r="P40" s="3"/>
      <c r="Q40" s="3"/>
      <c r="R40" s="3"/>
    </row>
    <row r="41" spans="1:18" s="1" customFormat="1" x14ac:dyDescent="0.3">
      <c r="A41" s="3"/>
      <c r="B41" s="3"/>
      <c r="C41" s="3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MARCH 2019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0"/>
  <sheetViews>
    <sheetView workbookViewId="0">
      <selection activeCell="B9" sqref="B9:I10"/>
    </sheetView>
  </sheetViews>
  <sheetFormatPr defaultRowHeight="14.4" x14ac:dyDescent="0.3"/>
  <cols>
    <col min="1" max="1" width="42.6640625" customWidth="1"/>
    <col min="2" max="2" width="13.77734375" customWidth="1"/>
    <col min="3" max="3" width="6.109375" customWidth="1"/>
    <col min="4" max="4" width="13.77734375" style="1" customWidth="1"/>
    <col min="5" max="5" width="7.77734375" style="1" customWidth="1"/>
    <col min="6" max="6" width="13.77734375" style="1" customWidth="1"/>
    <col min="7" max="7" width="6" style="1" customWidth="1"/>
    <col min="8" max="8" width="13.77734375" style="1" customWidth="1"/>
    <col min="9" max="9" width="13.33203125" style="1" customWidth="1"/>
    <col min="11" max="11" width="4.77734375" customWidth="1"/>
    <col min="12" max="12" width="12.44140625" customWidth="1"/>
  </cols>
  <sheetData>
    <row r="1" spans="1:13" s="5" customFormat="1" ht="30" customHeight="1" x14ac:dyDescent="0.3">
      <c r="A1" s="89" t="s">
        <v>0</v>
      </c>
      <c r="B1" s="95" t="s">
        <v>11</v>
      </c>
      <c r="C1" s="89" t="s">
        <v>12</v>
      </c>
      <c r="D1" s="96" t="s">
        <v>22</v>
      </c>
      <c r="E1" s="89" t="s">
        <v>12</v>
      </c>
      <c r="F1" s="97" t="s">
        <v>20</v>
      </c>
      <c r="G1" s="89" t="s">
        <v>12</v>
      </c>
      <c r="H1" s="98" t="s">
        <v>21</v>
      </c>
      <c r="I1" s="89" t="s">
        <v>13</v>
      </c>
      <c r="L1" s="26" t="s">
        <v>8</v>
      </c>
      <c r="M1" s="4">
        <v>0.79900000000000004</v>
      </c>
    </row>
    <row r="2" spans="1:13" s="73" customFormat="1" x14ac:dyDescent="0.3">
      <c r="A2" s="90" t="s">
        <v>121</v>
      </c>
      <c r="B2" s="91">
        <v>47.94</v>
      </c>
      <c r="C2" s="92">
        <v>4308</v>
      </c>
      <c r="D2" s="91">
        <f>B2*79.9%</f>
        <v>38.30406</v>
      </c>
      <c r="E2" s="90">
        <v>3616</v>
      </c>
      <c r="F2" s="91">
        <f>B2*13.8%</f>
        <v>6.6157200000000005</v>
      </c>
      <c r="G2" s="90">
        <v>998</v>
      </c>
      <c r="H2" s="91">
        <f>B2*6.3%</f>
        <v>3.0202199999999997</v>
      </c>
      <c r="I2" s="91">
        <f t="shared" ref="I2:I15" si="0">D2+F2+H2</f>
        <v>47.940000000000005</v>
      </c>
      <c r="L2" s="75" t="s">
        <v>9</v>
      </c>
      <c r="M2" s="76">
        <v>0.13800000000000001</v>
      </c>
    </row>
    <row r="3" spans="1:13" s="73" customFormat="1" x14ac:dyDescent="0.3">
      <c r="A3" s="90" t="s">
        <v>122</v>
      </c>
      <c r="B3" s="91">
        <v>73.959999999999994</v>
      </c>
      <c r="C3" s="92">
        <v>4309</v>
      </c>
      <c r="D3" s="91">
        <f>B3*79.9%</f>
        <v>59.09404</v>
      </c>
      <c r="E3" s="90">
        <v>3626</v>
      </c>
      <c r="F3" s="91">
        <f>B3*13.8%</f>
        <v>10.206479999999999</v>
      </c>
      <c r="G3" s="90">
        <v>999</v>
      </c>
      <c r="H3" s="91">
        <f>B3*6.3%</f>
        <v>4.6594799999999994</v>
      </c>
      <c r="I3" s="91">
        <f t="shared" si="0"/>
        <v>73.960000000000008</v>
      </c>
      <c r="L3" s="75" t="s">
        <v>10</v>
      </c>
      <c r="M3" s="76">
        <v>6.3E-2</v>
      </c>
    </row>
    <row r="4" spans="1:13" s="73" customFormat="1" x14ac:dyDescent="0.3">
      <c r="A4" s="90" t="s">
        <v>167</v>
      </c>
      <c r="B4" s="91">
        <v>635.4</v>
      </c>
      <c r="C4" s="92">
        <v>4310</v>
      </c>
      <c r="D4" s="91">
        <v>635.4</v>
      </c>
      <c r="E4" s="47"/>
      <c r="F4" s="94"/>
      <c r="G4" s="93"/>
      <c r="H4" s="94"/>
      <c r="I4" s="91">
        <f t="shared" si="0"/>
        <v>635.4</v>
      </c>
      <c r="L4" s="75"/>
      <c r="M4" s="76"/>
    </row>
    <row r="5" spans="1:13" s="73" customFormat="1" x14ac:dyDescent="0.3">
      <c r="A5" s="99" t="s">
        <v>163</v>
      </c>
      <c r="B5" s="91">
        <v>209.99</v>
      </c>
      <c r="C5" s="92">
        <v>4311</v>
      </c>
      <c r="D5" s="91">
        <v>209.99</v>
      </c>
      <c r="E5" s="93"/>
      <c r="F5" s="94"/>
      <c r="G5" s="93"/>
      <c r="H5" s="94"/>
      <c r="I5" s="91">
        <f t="shared" si="0"/>
        <v>209.99</v>
      </c>
      <c r="L5" s="75"/>
      <c r="M5" s="76"/>
    </row>
    <row r="6" spans="1:13" s="73" customFormat="1" x14ac:dyDescent="0.3">
      <c r="A6" s="90" t="s">
        <v>166</v>
      </c>
      <c r="B6" s="91">
        <v>219.94</v>
      </c>
      <c r="C6" s="92">
        <v>4312</v>
      </c>
      <c r="D6" s="91">
        <f>B6*79.9%</f>
        <v>175.73206000000002</v>
      </c>
      <c r="E6" s="90">
        <v>3627</v>
      </c>
      <c r="F6" s="91">
        <f>B6*13.8%</f>
        <v>30.351720000000004</v>
      </c>
      <c r="G6" s="90">
        <v>1000</v>
      </c>
      <c r="H6" s="91">
        <f>B6*6.3%</f>
        <v>13.85622</v>
      </c>
      <c r="I6" s="91">
        <f>D6+F6+H6</f>
        <v>219.94000000000003</v>
      </c>
      <c r="L6" s="75"/>
      <c r="M6" s="76"/>
    </row>
    <row r="7" spans="1:13" s="73" customFormat="1" x14ac:dyDescent="0.3">
      <c r="A7" s="90" t="s">
        <v>120</v>
      </c>
      <c r="B7" s="91">
        <v>356.5</v>
      </c>
      <c r="C7" s="92">
        <v>4313</v>
      </c>
      <c r="D7" s="91">
        <v>356.5</v>
      </c>
      <c r="E7" s="93"/>
      <c r="F7" s="94"/>
      <c r="G7" s="93"/>
      <c r="H7" s="94"/>
      <c r="I7" s="91">
        <f t="shared" si="0"/>
        <v>356.5</v>
      </c>
      <c r="L7" s="75"/>
      <c r="M7" s="76"/>
    </row>
    <row r="8" spans="1:13" s="73" customFormat="1" x14ac:dyDescent="0.3">
      <c r="A8" s="90" t="s">
        <v>175</v>
      </c>
      <c r="B8" s="91">
        <v>244.24</v>
      </c>
      <c r="C8" s="92">
        <v>4314</v>
      </c>
      <c r="D8" s="91">
        <f>B8*79.9%</f>
        <v>195.14776000000001</v>
      </c>
      <c r="E8" s="90">
        <v>3628</v>
      </c>
      <c r="F8" s="91">
        <f>B8*13.8%</f>
        <v>33.705120000000001</v>
      </c>
      <c r="G8" s="90">
        <v>1001</v>
      </c>
      <c r="H8" s="91">
        <f>B8*6.3%</f>
        <v>15.387120000000001</v>
      </c>
      <c r="I8" s="91">
        <f>D8+F8+H8</f>
        <v>244.24</v>
      </c>
      <c r="L8" s="75"/>
      <c r="M8" s="76"/>
    </row>
    <row r="9" spans="1:13" s="73" customFormat="1" x14ac:dyDescent="0.3">
      <c r="A9" s="90" t="s">
        <v>174</v>
      </c>
      <c r="B9" s="91">
        <v>8</v>
      </c>
      <c r="C9" s="122"/>
      <c r="D9" s="94"/>
      <c r="E9" s="90">
        <v>3629</v>
      </c>
      <c r="F9" s="91">
        <v>4</v>
      </c>
      <c r="G9" s="90">
        <v>1002</v>
      </c>
      <c r="H9" s="91">
        <v>4</v>
      </c>
      <c r="I9" s="10">
        <f>D9+F9+H9</f>
        <v>8</v>
      </c>
      <c r="L9" s="75"/>
      <c r="M9" s="76"/>
    </row>
    <row r="10" spans="1:13" s="73" customFormat="1" x14ac:dyDescent="0.3">
      <c r="A10" s="90" t="s">
        <v>176</v>
      </c>
      <c r="B10" s="91">
        <v>89.24</v>
      </c>
      <c r="C10" s="122"/>
      <c r="D10" s="94"/>
      <c r="E10" s="90">
        <v>3630</v>
      </c>
      <c r="F10" s="91">
        <v>44.62</v>
      </c>
      <c r="G10" s="90">
        <v>1009</v>
      </c>
      <c r="H10" s="91">
        <v>44.62</v>
      </c>
      <c r="I10" s="10">
        <f>D10+F10+H10</f>
        <v>89.24</v>
      </c>
      <c r="L10" s="75"/>
      <c r="M10" s="76"/>
    </row>
    <row r="11" spans="1:13" s="73" customFormat="1" x14ac:dyDescent="0.3">
      <c r="A11" s="90" t="s">
        <v>154</v>
      </c>
      <c r="B11" s="91">
        <v>0</v>
      </c>
      <c r="C11" s="122"/>
      <c r="D11" s="94"/>
      <c r="E11" s="93"/>
      <c r="F11" s="94"/>
      <c r="G11" s="93"/>
      <c r="H11" s="94"/>
      <c r="I11" s="91">
        <f t="shared" ref="I11:I14" si="1">D11+F11+H11</f>
        <v>0</v>
      </c>
      <c r="L11" s="75"/>
      <c r="M11" s="76"/>
    </row>
    <row r="12" spans="1:13" s="73" customFormat="1" x14ac:dyDescent="0.3">
      <c r="A12" s="90" t="s">
        <v>179</v>
      </c>
      <c r="B12" s="91">
        <v>18.89</v>
      </c>
      <c r="C12" s="92">
        <v>4316</v>
      </c>
      <c r="D12" s="91">
        <f>B12*79.9%</f>
        <v>15.093110000000001</v>
      </c>
      <c r="E12" s="90">
        <v>3631</v>
      </c>
      <c r="F12" s="91">
        <f>B12*13.8%</f>
        <v>2.6068200000000004</v>
      </c>
      <c r="G12" s="90">
        <v>1003</v>
      </c>
      <c r="H12" s="91">
        <f>B12*6.3%</f>
        <v>1.19007</v>
      </c>
      <c r="I12" s="91">
        <f t="shared" si="0"/>
        <v>18.89</v>
      </c>
      <c r="L12" s="75"/>
      <c r="M12" s="76"/>
    </row>
    <row r="13" spans="1:13" s="73" customFormat="1" x14ac:dyDescent="0.3">
      <c r="A13" s="90" t="s">
        <v>89</v>
      </c>
      <c r="B13" s="91">
        <v>68</v>
      </c>
      <c r="C13" s="92">
        <v>4317</v>
      </c>
      <c r="D13" s="91">
        <f>B13*79.9%</f>
        <v>54.332000000000001</v>
      </c>
      <c r="E13" s="90">
        <v>3632</v>
      </c>
      <c r="F13" s="91">
        <f>B13*13.8%</f>
        <v>9.3840000000000003</v>
      </c>
      <c r="G13" s="90">
        <v>1004</v>
      </c>
      <c r="H13" s="91">
        <f>B13*6.3%</f>
        <v>4.2839999999999998</v>
      </c>
      <c r="I13" s="91">
        <f t="shared" si="1"/>
        <v>68</v>
      </c>
      <c r="L13" s="75"/>
      <c r="M13" s="76"/>
    </row>
    <row r="14" spans="1:13" s="73" customFormat="1" x14ac:dyDescent="0.3">
      <c r="A14" s="106" t="s">
        <v>168</v>
      </c>
      <c r="B14" s="91">
        <v>90</v>
      </c>
      <c r="C14" s="122"/>
      <c r="D14" s="94"/>
      <c r="E14" s="90">
        <v>3633</v>
      </c>
      <c r="F14" s="91">
        <v>45</v>
      </c>
      <c r="G14" s="90">
        <v>1005</v>
      </c>
      <c r="H14" s="91">
        <v>45</v>
      </c>
      <c r="I14" s="91">
        <f t="shared" si="1"/>
        <v>90</v>
      </c>
      <c r="L14" s="75"/>
      <c r="M14" s="76"/>
    </row>
    <row r="15" spans="1:13" s="73" customFormat="1" x14ac:dyDescent="0.3">
      <c r="A15" s="106" t="s">
        <v>94</v>
      </c>
      <c r="B15" s="91">
        <v>8.9</v>
      </c>
      <c r="C15" s="92">
        <v>4318</v>
      </c>
      <c r="D15" s="91">
        <v>8.9</v>
      </c>
      <c r="E15" s="93"/>
      <c r="F15" s="94"/>
      <c r="G15" s="93"/>
      <c r="H15" s="94"/>
      <c r="I15" s="91">
        <f t="shared" si="0"/>
        <v>8.9</v>
      </c>
      <c r="L15" s="75"/>
      <c r="M15" s="76"/>
    </row>
    <row r="16" spans="1:13" s="73" customFormat="1" x14ac:dyDescent="0.3">
      <c r="A16" s="90" t="s">
        <v>169</v>
      </c>
      <c r="B16" s="91">
        <v>337.31</v>
      </c>
      <c r="C16" s="122"/>
      <c r="D16" s="94"/>
      <c r="E16" s="90">
        <v>3634</v>
      </c>
      <c r="F16" s="91">
        <v>337.31</v>
      </c>
      <c r="G16" s="93"/>
      <c r="H16" s="94"/>
      <c r="I16" s="91">
        <f t="shared" ref="I16:I21" si="2">D16+F16+H16</f>
        <v>337.31</v>
      </c>
      <c r="L16" s="75"/>
      <c r="M16" s="76"/>
    </row>
    <row r="17" spans="1:16" s="73" customFormat="1" x14ac:dyDescent="0.3">
      <c r="A17" s="90" t="s">
        <v>170</v>
      </c>
      <c r="B17" s="91">
        <v>337.31</v>
      </c>
      <c r="C17" s="122"/>
      <c r="D17" s="94"/>
      <c r="E17" s="90">
        <v>3635</v>
      </c>
      <c r="F17" s="91">
        <v>337.31</v>
      </c>
      <c r="G17" s="93"/>
      <c r="H17" s="94"/>
      <c r="I17" s="91">
        <f t="shared" si="2"/>
        <v>337.31</v>
      </c>
    </row>
    <row r="18" spans="1:16" s="73" customFormat="1" x14ac:dyDescent="0.3">
      <c r="A18" s="90" t="s">
        <v>158</v>
      </c>
      <c r="B18" s="108">
        <v>337.31</v>
      </c>
      <c r="C18" s="123"/>
      <c r="D18" s="119"/>
      <c r="E18" s="124"/>
      <c r="F18" s="119"/>
      <c r="G18" s="112">
        <v>1006</v>
      </c>
      <c r="H18" s="108">
        <v>337.31</v>
      </c>
      <c r="I18" s="91">
        <f t="shared" si="2"/>
        <v>337.31</v>
      </c>
    </row>
    <row r="19" spans="1:16" s="73" customFormat="1" x14ac:dyDescent="0.3">
      <c r="A19" s="90" t="s">
        <v>171</v>
      </c>
      <c r="B19" s="91">
        <v>600</v>
      </c>
      <c r="C19" s="92">
        <v>4319</v>
      </c>
      <c r="D19" s="91">
        <f>B19*79.9%</f>
        <v>479.40000000000003</v>
      </c>
      <c r="E19" s="90">
        <v>3636</v>
      </c>
      <c r="F19" s="91">
        <f>B19*13.8%</f>
        <v>82.800000000000011</v>
      </c>
      <c r="G19" s="90">
        <v>1007</v>
      </c>
      <c r="H19" s="91">
        <f>B19*6.3%</f>
        <v>37.799999999999997</v>
      </c>
      <c r="I19" s="91">
        <f t="shared" si="2"/>
        <v>600</v>
      </c>
      <c r="L19" s="75"/>
      <c r="M19" s="76"/>
    </row>
    <row r="20" spans="1:16" x14ac:dyDescent="0.3">
      <c r="A20" s="106" t="s">
        <v>172</v>
      </c>
      <c r="B20" s="38">
        <v>25</v>
      </c>
      <c r="C20" s="123"/>
      <c r="D20" s="30"/>
      <c r="E20" s="90">
        <v>3637</v>
      </c>
      <c r="F20" s="10">
        <v>12.5</v>
      </c>
      <c r="G20" s="90">
        <v>1008</v>
      </c>
      <c r="H20" s="10">
        <v>12.5</v>
      </c>
      <c r="I20" s="10">
        <f t="shared" si="2"/>
        <v>25</v>
      </c>
    </row>
    <row r="21" spans="1:16" x14ac:dyDescent="0.3">
      <c r="A21" s="106" t="s">
        <v>173</v>
      </c>
      <c r="B21" s="115">
        <v>2060</v>
      </c>
      <c r="C21" s="111">
        <v>4320</v>
      </c>
      <c r="D21" s="116">
        <v>2060</v>
      </c>
      <c r="E21" s="93"/>
      <c r="F21" s="121"/>
      <c r="G21" s="93"/>
      <c r="H21" s="93"/>
      <c r="I21" s="114">
        <f t="shared" si="2"/>
        <v>2060</v>
      </c>
    </row>
    <row r="22" spans="1:16" ht="15" thickBot="1" x14ac:dyDescent="0.35">
      <c r="A22" s="50" t="s">
        <v>13</v>
      </c>
      <c r="B22" s="113">
        <f>SUM(B2:B21)</f>
        <v>5767.93</v>
      </c>
      <c r="C22" s="81"/>
      <c r="D22" s="113">
        <f>SUM(D2:D21)</f>
        <v>4287.8930300000002</v>
      </c>
      <c r="E22" s="42"/>
      <c r="F22" s="113">
        <f>SUM(F2:F21)</f>
        <v>956.40985999999998</v>
      </c>
      <c r="G22" s="42"/>
      <c r="H22" s="113">
        <f>SUM(H2:H21)</f>
        <v>523.62711000000002</v>
      </c>
      <c r="I22" s="109">
        <f>SUM(I2:I21)</f>
        <v>5767.93</v>
      </c>
      <c r="J22" s="3"/>
    </row>
    <row r="23" spans="1:16" ht="15" thickBot="1" x14ac:dyDescent="0.35">
      <c r="A23" s="29"/>
      <c r="B23" s="117"/>
      <c r="C23" s="47"/>
      <c r="D23" s="44"/>
      <c r="E23" s="118"/>
      <c r="F23" s="118"/>
      <c r="G23" s="118"/>
      <c r="H23" s="118"/>
      <c r="I23" s="119"/>
    </row>
    <row r="24" spans="1:16" s="73" customFormat="1" ht="15" thickBot="1" x14ac:dyDescent="0.35">
      <c r="A24" s="126" t="s">
        <v>65</v>
      </c>
      <c r="B24" s="127"/>
      <c r="C24" s="120"/>
      <c r="D24" s="44"/>
      <c r="E24" s="118"/>
      <c r="F24" s="44"/>
      <c r="G24" s="118"/>
      <c r="H24" s="44"/>
      <c r="I24" s="44"/>
    </row>
    <row r="25" spans="1:16" s="73" customFormat="1" x14ac:dyDescent="0.3">
      <c r="A25" s="1" t="s">
        <v>30</v>
      </c>
      <c r="B25" s="39">
        <v>654226.54</v>
      </c>
      <c r="C25" s="128" t="s">
        <v>177</v>
      </c>
      <c r="D25" s="12"/>
      <c r="E25" s="63"/>
      <c r="F25" s="12"/>
      <c r="G25" s="63"/>
      <c r="H25" s="12"/>
      <c r="I25" s="12"/>
      <c r="L25" s="75"/>
      <c r="M25" s="76"/>
    </row>
    <row r="26" spans="1:16" s="73" customFormat="1" x14ac:dyDescent="0.3">
      <c r="A26" s="1" t="s">
        <v>31</v>
      </c>
      <c r="B26" s="125">
        <v>2088233.79</v>
      </c>
      <c r="C26" s="72"/>
      <c r="E26" s="63"/>
      <c r="F26" s="12"/>
      <c r="G26" s="63"/>
      <c r="H26" s="12"/>
      <c r="I26" s="12"/>
      <c r="L26" s="75"/>
      <c r="M26" s="76"/>
    </row>
    <row r="27" spans="1:16" s="73" customFormat="1" x14ac:dyDescent="0.3">
      <c r="A27" s="1"/>
      <c r="B27" s="39"/>
      <c r="C27" s="72"/>
      <c r="D27" s="12" t="s">
        <v>178</v>
      </c>
      <c r="E27" s="63"/>
      <c r="F27" s="12"/>
      <c r="G27" s="63"/>
      <c r="H27" s="12"/>
      <c r="I27" s="12"/>
      <c r="L27" s="75"/>
      <c r="M27" s="76"/>
    </row>
    <row r="28" spans="1:16" s="73" customFormat="1" x14ac:dyDescent="0.3">
      <c r="A28" s="1" t="s">
        <v>32</v>
      </c>
      <c r="B28" s="39">
        <v>98830.99</v>
      </c>
      <c r="C28" s="72"/>
      <c r="D28" s="12"/>
      <c r="E28" s="63"/>
      <c r="F28" s="12"/>
      <c r="G28" s="63"/>
      <c r="H28" s="12"/>
      <c r="I28" s="12"/>
      <c r="L28" s="75"/>
      <c r="M28" s="76"/>
    </row>
    <row r="29" spans="1:16" s="73" customFormat="1" x14ac:dyDescent="0.3">
      <c r="A29" s="1" t="s">
        <v>33</v>
      </c>
      <c r="B29" s="39">
        <v>349853.73</v>
      </c>
      <c r="C29" s="12"/>
      <c r="D29" s="12"/>
      <c r="E29" s="63"/>
      <c r="F29" s="12"/>
      <c r="G29" s="63"/>
      <c r="H29" s="12"/>
      <c r="I29" s="12"/>
      <c r="K29" s="63"/>
      <c r="L29" s="75"/>
      <c r="M29" s="76"/>
      <c r="N29" s="63"/>
      <c r="O29" s="63"/>
      <c r="P29" s="63"/>
    </row>
    <row r="30" spans="1:16" s="73" customFormat="1" ht="15" thickBot="1" x14ac:dyDescent="0.35">
      <c r="A30" s="1"/>
      <c r="B30" s="39"/>
      <c r="C30" s="12"/>
      <c r="D30" s="12"/>
      <c r="E30" s="63"/>
      <c r="F30" s="12"/>
      <c r="G30" s="63"/>
      <c r="H30" s="12"/>
      <c r="I30" s="12"/>
      <c r="K30" s="63"/>
      <c r="L30" s="75"/>
      <c r="M30" s="76"/>
      <c r="N30" s="63"/>
      <c r="O30" s="63"/>
      <c r="P30" s="63"/>
    </row>
    <row r="31" spans="1:16" s="22" customFormat="1" ht="15" thickBot="1" x14ac:dyDescent="0.35">
      <c r="A31" s="1" t="s">
        <v>34</v>
      </c>
      <c r="B31" s="10">
        <v>65759.149999999994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" t="s">
        <v>35</v>
      </c>
      <c r="B32" s="10">
        <v>176484.89</v>
      </c>
      <c r="C32" s="3"/>
      <c r="D32" s="18"/>
      <c r="E32" s="3"/>
      <c r="F32" s="18"/>
      <c r="G32" s="3"/>
      <c r="H32" s="18"/>
      <c r="I32" s="18"/>
    </row>
    <row r="33" spans="1:18" ht="18.600000000000001" thickBot="1" x14ac:dyDescent="0.4">
      <c r="A33" s="42" t="s">
        <v>36</v>
      </c>
      <c r="B33" s="37">
        <v>12070.92</v>
      </c>
      <c r="C33" s="3"/>
      <c r="D33" s="110"/>
      <c r="E33" s="63"/>
      <c r="F33" s="12"/>
      <c r="G33" s="63"/>
      <c r="H33" s="12"/>
      <c r="I33" s="18"/>
    </row>
    <row r="34" spans="1:18" x14ac:dyDescent="0.3">
      <c r="A34" s="45" t="s">
        <v>165</v>
      </c>
      <c r="B34" s="12"/>
      <c r="C34" s="3"/>
      <c r="D34" s="72"/>
      <c r="E34" s="12"/>
      <c r="F34" s="18"/>
      <c r="G34" s="3"/>
      <c r="H34" s="18"/>
      <c r="I34" s="18"/>
    </row>
    <row r="35" spans="1:18" x14ac:dyDescent="0.3">
      <c r="A35" s="12"/>
      <c r="B35" s="18"/>
      <c r="C35" s="3"/>
      <c r="D35" s="63"/>
      <c r="E35" s="12"/>
      <c r="F35" s="12"/>
      <c r="G35" s="63"/>
      <c r="H35" s="12"/>
      <c r="I35" s="12"/>
    </row>
    <row r="36" spans="1:18" x14ac:dyDescent="0.3">
      <c r="A36" s="12"/>
      <c r="B36" s="18"/>
      <c r="C36" s="3"/>
      <c r="D36" s="63"/>
      <c r="E36" s="12"/>
      <c r="F36" s="12"/>
      <c r="G36" s="63"/>
      <c r="H36" s="12"/>
      <c r="I36" s="12"/>
    </row>
    <row r="37" spans="1:18" x14ac:dyDescent="0.3">
      <c r="A37" s="12"/>
      <c r="B37" s="18"/>
      <c r="C37" s="3"/>
      <c r="D37" s="12"/>
      <c r="E37" s="12"/>
      <c r="F37" s="12"/>
      <c r="G37" s="63"/>
      <c r="H37" s="12"/>
      <c r="I37" s="12"/>
    </row>
    <row r="38" spans="1:18" x14ac:dyDescent="0.3">
      <c r="A38" s="3"/>
      <c r="B38" s="18"/>
      <c r="C38" s="3"/>
      <c r="D38" s="18"/>
      <c r="E38" s="3"/>
      <c r="F38" s="18"/>
      <c r="G38" s="3"/>
      <c r="H38" s="18"/>
      <c r="I38" s="18"/>
    </row>
    <row r="39" spans="1:18" x14ac:dyDescent="0.3">
      <c r="A39" s="3"/>
      <c r="B39" s="18"/>
      <c r="C39" s="3"/>
      <c r="D39" s="18"/>
      <c r="E39" s="3"/>
      <c r="F39" s="18"/>
      <c r="G39" s="3"/>
      <c r="H39" s="18"/>
      <c r="I39" s="18"/>
    </row>
    <row r="40" spans="1:18" x14ac:dyDescent="0.3">
      <c r="A40" s="3"/>
      <c r="B40" s="18"/>
      <c r="C40" s="3"/>
      <c r="D40" s="18"/>
      <c r="E40" s="3"/>
      <c r="F40" s="18"/>
      <c r="G40" s="3"/>
      <c r="H40" s="18"/>
      <c r="I40" s="18"/>
    </row>
    <row r="41" spans="1:18" s="1" customFormat="1" x14ac:dyDescent="0.3">
      <c r="A41" s="3"/>
      <c r="B41" s="12"/>
      <c r="C41" s="12"/>
      <c r="D41" s="18"/>
      <c r="E41" s="3"/>
      <c r="F41" s="3"/>
      <c r="G41" s="3"/>
      <c r="H41" s="3"/>
      <c r="I41" s="3"/>
      <c r="J41"/>
      <c r="K41"/>
      <c r="L41"/>
      <c r="M41" s="3"/>
      <c r="N41" s="3"/>
      <c r="O41" s="3"/>
      <c r="P41" s="3"/>
      <c r="Q41" s="3"/>
      <c r="R41" s="3"/>
    </row>
    <row r="42" spans="1:18" s="1" customFormat="1" x14ac:dyDescent="0.3">
      <c r="A42" s="3"/>
      <c r="B42" s="12"/>
      <c r="C42" s="12"/>
      <c r="D42" s="18"/>
      <c r="E42" s="3"/>
      <c r="F42" s="3"/>
      <c r="G42" s="3"/>
      <c r="H42" s="3"/>
      <c r="I42" s="3"/>
      <c r="J42"/>
      <c r="K42"/>
      <c r="L42"/>
      <c r="M42" s="3"/>
      <c r="N42" s="3"/>
      <c r="O42" s="3"/>
      <c r="P42" s="3"/>
      <c r="Q42" s="3"/>
      <c r="R42" s="3"/>
    </row>
    <row r="43" spans="1:18" s="1" customFormat="1" x14ac:dyDescent="0.3">
      <c r="A43" s="3"/>
      <c r="B43" s="12"/>
      <c r="C43" s="12"/>
      <c r="D43" s="18"/>
      <c r="E43" s="3"/>
      <c r="F43" s="3"/>
      <c r="G43" s="3"/>
      <c r="H43" s="3"/>
      <c r="I43" s="3"/>
      <c r="J43"/>
      <c r="K43"/>
      <c r="L43"/>
      <c r="M43" s="3"/>
      <c r="N43" s="3"/>
      <c r="O43" s="3"/>
      <c r="P43" s="3"/>
      <c r="Q43" s="3"/>
      <c r="R43" s="3"/>
    </row>
    <row r="44" spans="1:18" s="1" customFormat="1" x14ac:dyDescent="0.3">
      <c r="A44" s="3"/>
      <c r="B44" s="3"/>
      <c r="C44" s="3"/>
      <c r="D44" s="18"/>
      <c r="E44" s="3"/>
      <c r="F44" s="3"/>
      <c r="G44" s="3"/>
      <c r="H44" s="3"/>
      <c r="I44" s="3"/>
      <c r="J44"/>
      <c r="K44"/>
      <c r="L44"/>
      <c r="M44" s="3"/>
      <c r="N44" s="3"/>
      <c r="O44" s="3"/>
      <c r="P44" s="3"/>
      <c r="Q44" s="3"/>
      <c r="R44" s="3"/>
    </row>
    <row r="45" spans="1:18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</sheetData>
  <printOptions horizontalCentered="1" gridLines="1"/>
  <pageMargins left="0.17" right="0.19" top="0.88" bottom="0.27" header="0.24" footer="0.24"/>
  <pageSetup orientation="landscape" horizontalDpi="4294967295" verticalDpi="4294967295" r:id="rId1"/>
  <headerFooter>
    <oddHeader>&amp;CTable 2
IRRIGATION DISTRICTS WARRANT LIST  SPREADSHEET
FEBRUARY 2019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October 2019</vt:lpstr>
      <vt:lpstr>September 2019</vt:lpstr>
      <vt:lpstr>August 2019</vt:lpstr>
      <vt:lpstr>JULY 2019</vt:lpstr>
      <vt:lpstr>JUNE 2019</vt:lpstr>
      <vt:lpstr>May 2019</vt:lpstr>
      <vt:lpstr>April 2019</vt:lpstr>
      <vt:lpstr>March 2019</vt:lpstr>
      <vt:lpstr>February 2019</vt:lpstr>
      <vt:lpstr>January 2019</vt:lpstr>
      <vt:lpstr>December 2018</vt:lpstr>
      <vt:lpstr>November 2018</vt:lpstr>
      <vt:lpstr>October 2018</vt:lpstr>
      <vt:lpstr>SEPTEMBER 2018</vt:lpstr>
      <vt:lpstr>AUGUST 2018</vt:lpstr>
      <vt:lpstr>JULY, 2018</vt:lpstr>
      <vt:lpstr>June 2018</vt:lpstr>
      <vt:lpstr>May 2018</vt:lpstr>
      <vt:lpstr>April 2018</vt:lpstr>
      <vt:lpstr>Mar 2018</vt:lpstr>
      <vt:lpstr>Feb 2018</vt:lpstr>
      <vt:lpstr>Sheet2</vt:lpstr>
      <vt:lpstr>Sheet3</vt:lpstr>
      <vt:lpstr>Sheet4</vt:lpstr>
      <vt:lpstr>'April 2018'!Print_Area</vt:lpstr>
      <vt:lpstr>'April 2019'!Print_Area</vt:lpstr>
      <vt:lpstr>'AUGUST 2018'!Print_Area</vt:lpstr>
      <vt:lpstr>'August 2019'!Print_Area</vt:lpstr>
      <vt:lpstr>'December 2018'!Print_Area</vt:lpstr>
      <vt:lpstr>'Feb 2018'!Print_Area</vt:lpstr>
      <vt:lpstr>'February 2019'!Print_Area</vt:lpstr>
      <vt:lpstr>'January 2019'!Print_Area</vt:lpstr>
      <vt:lpstr>'JULY 2019'!Print_Area</vt:lpstr>
      <vt:lpstr>'JULY, 2018'!Print_Area</vt:lpstr>
      <vt:lpstr>'June 2018'!Print_Area</vt:lpstr>
      <vt:lpstr>'JUNE 2019'!Print_Area</vt:lpstr>
      <vt:lpstr>'Mar 2018'!Print_Area</vt:lpstr>
      <vt:lpstr>'March 2019'!Print_Area</vt:lpstr>
      <vt:lpstr>'May 2018'!Print_Area</vt:lpstr>
      <vt:lpstr>'May 2019'!Print_Area</vt:lpstr>
      <vt:lpstr>'November 2018'!Print_Area</vt:lpstr>
      <vt:lpstr>'October 2018'!Print_Area</vt:lpstr>
      <vt:lpstr>'October 2019'!Print_Area</vt:lpstr>
      <vt:lpstr>'SEPTEMBER 2018'!Print_Area</vt:lpstr>
      <vt:lpstr>'September 2019'!Print_Area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Whaley</dc:creator>
  <cp:lastModifiedBy>fjbc</cp:lastModifiedBy>
  <cp:lastPrinted>2019-10-08T22:08:31Z</cp:lastPrinted>
  <dcterms:created xsi:type="dcterms:W3CDTF">2018-02-12T16:08:18Z</dcterms:created>
  <dcterms:modified xsi:type="dcterms:W3CDTF">2019-10-09T17:56:30Z</dcterms:modified>
</cp:coreProperties>
</file>